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liveumb-my.sharepoint.com/personal/inst_research_umb_edu/Documents/I Drive/IRFS/_Facts/Compendium Statistical Portrait/Compendium Fall 2023/Admissions by College/"/>
    </mc:Choice>
  </mc:AlternateContent>
  <xr:revisionPtr revIDLastSave="10" documentId="8_{4E0D9A36-A7C2-41EB-BA59-98626F982E6F}" xr6:coauthVersionLast="47" xr6:coauthVersionMax="47" xr10:uidLastSave="{331AE1F2-42FE-40B6-A3B7-4EC149F74D4F}"/>
  <bookViews>
    <workbookView xWindow="-96" yWindow="-96" windowWidth="23232" windowHeight="13992" xr2:uid="{00000000-000D-0000-FFFF-FFFF00000000}"/>
  </bookViews>
  <sheets>
    <sheet name="TABLE 21" sheetId="1" r:id="rId1"/>
  </sheets>
  <definedNames>
    <definedName name="_AY91">#REF!</definedName>
    <definedName name="_xlnm.Print_Area" localSheetId="0">'TABLE 21'!$A$1:$R$131</definedName>
    <definedName name="_xlnm.Print_Titles" localSheetId="0">'TABLE 21'!$3:$3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06" i="1" l="1"/>
  <c r="R105" i="1"/>
  <c r="R107" i="1"/>
  <c r="R108" i="1"/>
  <c r="R109" i="1"/>
  <c r="R110" i="1"/>
  <c r="R111" i="1"/>
  <c r="R113" i="1"/>
  <c r="R115" i="1"/>
  <c r="R116" i="1"/>
  <c r="Q105" i="1"/>
  <c r="Q106" i="1"/>
  <c r="Q107" i="1"/>
  <c r="Q108" i="1"/>
  <c r="Q109" i="1"/>
  <c r="Q110" i="1"/>
  <c r="Q111" i="1"/>
  <c r="Q113" i="1"/>
  <c r="Q114" i="1"/>
  <c r="Q112" i="1" s="1"/>
  <c r="Q115" i="1"/>
  <c r="Q116" i="1"/>
  <c r="Q117" i="1"/>
  <c r="R87" i="1"/>
  <c r="R44" i="1"/>
  <c r="R14" i="1"/>
  <c r="R12" i="1" s="1"/>
  <c r="R17" i="1"/>
  <c r="R29" i="1"/>
  <c r="R27" i="1" s="1"/>
  <c r="R32" i="1"/>
  <c r="R42" i="1"/>
  <c r="R47" i="1"/>
  <c r="R59" i="1"/>
  <c r="R57" i="1" s="1"/>
  <c r="R62" i="1"/>
  <c r="R74" i="1"/>
  <c r="R72" i="1" s="1"/>
  <c r="R77" i="1"/>
  <c r="R85" i="1"/>
  <c r="R83" i="1" s="1"/>
  <c r="R99" i="1"/>
  <c r="R97" i="1" s="1"/>
  <c r="R102" i="1"/>
  <c r="M113" i="1"/>
  <c r="M108" i="1"/>
  <c r="Q85" i="1"/>
  <c r="Q83" i="1" s="1"/>
  <c r="Q29" i="1"/>
  <c r="Q99" i="1"/>
  <c r="Q97" i="1"/>
  <c r="Q74" i="1"/>
  <c r="Q72" i="1" s="1"/>
  <c r="Q59" i="1"/>
  <c r="Q57" i="1"/>
  <c r="Q44" i="1"/>
  <c r="Q42" i="1"/>
  <c r="Q27" i="1"/>
  <c r="Q14" i="1"/>
  <c r="Q12" i="1" s="1"/>
  <c r="Q102" i="1"/>
  <c r="Q87" i="1"/>
  <c r="Q77" i="1"/>
  <c r="Q62" i="1"/>
  <c r="Q47" i="1"/>
  <c r="Q32" i="1"/>
  <c r="Q17" i="1"/>
  <c r="P29" i="1"/>
  <c r="P27" i="1"/>
  <c r="P116" i="1"/>
  <c r="P115" i="1"/>
  <c r="P113" i="1"/>
  <c r="P111" i="1"/>
  <c r="P110" i="1"/>
  <c r="P109" i="1"/>
  <c r="P108" i="1"/>
  <c r="P107" i="1"/>
  <c r="P106" i="1"/>
  <c r="P105" i="1"/>
  <c r="M85" i="1"/>
  <c r="M83" i="1"/>
  <c r="M87" i="1"/>
  <c r="N85" i="1"/>
  <c r="N83" i="1"/>
  <c r="N87" i="1"/>
  <c r="O85" i="1"/>
  <c r="O83" i="1"/>
  <c r="O87" i="1"/>
  <c r="P87" i="1"/>
  <c r="O102" i="1"/>
  <c r="P85" i="1"/>
  <c r="P83" i="1"/>
  <c r="P99" i="1"/>
  <c r="P97" i="1"/>
  <c r="P102" i="1"/>
  <c r="P77" i="1"/>
  <c r="P74" i="1"/>
  <c r="P72" i="1"/>
  <c r="P62" i="1"/>
  <c r="P59" i="1"/>
  <c r="P57" i="1"/>
  <c r="P47" i="1"/>
  <c r="P44" i="1"/>
  <c r="P42" i="1"/>
  <c r="P32" i="1"/>
  <c r="P17" i="1"/>
  <c r="P14" i="1"/>
  <c r="P12" i="1"/>
  <c r="L116" i="1"/>
  <c r="M116" i="1"/>
  <c r="N116" i="1"/>
  <c r="O116" i="1"/>
  <c r="K116" i="1"/>
  <c r="O115" i="1"/>
  <c r="L113" i="1"/>
  <c r="N113" i="1"/>
  <c r="O113" i="1"/>
  <c r="K113" i="1"/>
  <c r="L108" i="1"/>
  <c r="N108" i="1"/>
  <c r="O108" i="1"/>
  <c r="K108" i="1"/>
  <c r="L107" i="1"/>
  <c r="M107" i="1"/>
  <c r="N107" i="1"/>
  <c r="O107" i="1"/>
  <c r="K107" i="1"/>
  <c r="K106" i="1"/>
  <c r="L105" i="1"/>
  <c r="M105" i="1"/>
  <c r="N105" i="1"/>
  <c r="O105" i="1"/>
  <c r="K105" i="1"/>
  <c r="O106" i="1"/>
  <c r="O109" i="1"/>
  <c r="O110" i="1"/>
  <c r="O111" i="1"/>
  <c r="O99" i="1"/>
  <c r="O97" i="1"/>
  <c r="O77" i="1"/>
  <c r="O74" i="1"/>
  <c r="O72" i="1"/>
  <c r="O59" i="1"/>
  <c r="O57" i="1"/>
  <c r="O62" i="1"/>
  <c r="O47" i="1"/>
  <c r="O44" i="1"/>
  <c r="O42" i="1"/>
  <c r="O29" i="1"/>
  <c r="O27" i="1"/>
  <c r="O32" i="1"/>
  <c r="O17" i="1"/>
  <c r="O14" i="1"/>
  <c r="O12" i="1"/>
  <c r="K115" i="1"/>
  <c r="L115" i="1"/>
  <c r="M115" i="1"/>
  <c r="L106" i="1"/>
  <c r="M106" i="1"/>
  <c r="N106" i="1"/>
  <c r="N111" i="1"/>
  <c r="N115" i="1"/>
  <c r="K109" i="1"/>
  <c r="L109" i="1"/>
  <c r="M109" i="1"/>
  <c r="K110" i="1"/>
  <c r="L110" i="1"/>
  <c r="M110" i="1"/>
  <c r="K111" i="1"/>
  <c r="K117" i="1"/>
  <c r="L111" i="1"/>
  <c r="M111" i="1"/>
  <c r="N109" i="1"/>
  <c r="N110" i="1"/>
  <c r="N77" i="1"/>
  <c r="N74" i="1"/>
  <c r="N72" i="1"/>
  <c r="N102" i="1"/>
  <c r="N99" i="1"/>
  <c r="N97" i="1"/>
  <c r="N62" i="1"/>
  <c r="N59" i="1"/>
  <c r="N57" i="1"/>
  <c r="N47" i="1"/>
  <c r="N44" i="1"/>
  <c r="N42" i="1"/>
  <c r="N32" i="1"/>
  <c r="N29" i="1"/>
  <c r="N27" i="1"/>
  <c r="N17" i="1"/>
  <c r="N14" i="1"/>
  <c r="N12" i="1"/>
  <c r="K99" i="1"/>
  <c r="K97" i="1"/>
  <c r="L99" i="1"/>
  <c r="L97" i="1"/>
  <c r="M99" i="1"/>
  <c r="M97" i="1"/>
  <c r="K102" i="1"/>
  <c r="L102" i="1"/>
  <c r="M102" i="1"/>
  <c r="K77" i="1"/>
  <c r="L77" i="1"/>
  <c r="M77" i="1"/>
  <c r="M74" i="1"/>
  <c r="M72" i="1"/>
  <c r="L74" i="1"/>
  <c r="L72" i="1"/>
  <c r="K74" i="1"/>
  <c r="K72" i="1"/>
  <c r="K62" i="1"/>
  <c r="L62" i="1"/>
  <c r="M62" i="1"/>
  <c r="M59" i="1"/>
  <c r="M57" i="1"/>
  <c r="L59" i="1"/>
  <c r="L57" i="1"/>
  <c r="K59" i="1"/>
  <c r="K57" i="1"/>
  <c r="L32" i="1"/>
  <c r="M32" i="1"/>
  <c r="K32" i="1"/>
  <c r="K47" i="1"/>
  <c r="L47" i="1"/>
  <c r="M47" i="1"/>
  <c r="M44" i="1"/>
  <c r="M42" i="1"/>
  <c r="L44" i="1"/>
  <c r="L42" i="1"/>
  <c r="K44" i="1"/>
  <c r="K42" i="1"/>
  <c r="M29" i="1"/>
  <c r="M27" i="1"/>
  <c r="L29" i="1"/>
  <c r="L27" i="1"/>
  <c r="K29" i="1"/>
  <c r="K27" i="1"/>
  <c r="K17" i="1"/>
  <c r="L17" i="1"/>
  <c r="M17" i="1"/>
  <c r="M14" i="1"/>
  <c r="M12" i="1"/>
  <c r="L14" i="1"/>
  <c r="L12" i="1"/>
  <c r="K14" i="1"/>
  <c r="K12" i="1"/>
  <c r="I14" i="1"/>
  <c r="H14" i="1"/>
  <c r="G14" i="1"/>
  <c r="F14" i="1"/>
  <c r="E14" i="1"/>
  <c r="D14" i="1"/>
  <c r="C14" i="1"/>
  <c r="B14" i="1"/>
  <c r="J14" i="1"/>
  <c r="G77" i="1"/>
  <c r="F77" i="1"/>
  <c r="J117" i="1"/>
  <c r="J32" i="1"/>
  <c r="J62" i="1"/>
  <c r="J47" i="1"/>
  <c r="J17" i="1"/>
  <c r="F117" i="1"/>
  <c r="F47" i="1"/>
  <c r="F62" i="1"/>
  <c r="F32" i="1"/>
  <c r="F17" i="1"/>
  <c r="G117" i="1"/>
  <c r="G47" i="1"/>
  <c r="G62" i="1"/>
  <c r="G32" i="1"/>
  <c r="G17" i="1"/>
  <c r="H117" i="1"/>
  <c r="H47" i="1"/>
  <c r="H62" i="1"/>
  <c r="H32" i="1"/>
  <c r="H17" i="1"/>
  <c r="I117" i="1"/>
  <c r="I47" i="1"/>
  <c r="I62" i="1"/>
  <c r="I32" i="1"/>
  <c r="I17" i="1"/>
  <c r="K114" i="1"/>
  <c r="K112" i="1"/>
  <c r="L114" i="1"/>
  <c r="L112" i="1"/>
  <c r="P117" i="1"/>
  <c r="N117" i="1"/>
  <c r="O114" i="1"/>
  <c r="O112" i="1"/>
  <c r="R117" i="1" l="1"/>
  <c r="R114" i="1"/>
  <c r="R112" i="1" s="1"/>
  <c r="M114" i="1"/>
  <c r="M112" i="1" s="1"/>
  <c r="M117" i="1"/>
  <c r="N114" i="1"/>
  <c r="N112" i="1"/>
  <c r="L117" i="1"/>
  <c r="O117" i="1"/>
  <c r="P114" i="1"/>
  <c r="P112" i="1"/>
</calcChain>
</file>

<file path=xl/sharedStrings.xml><?xml version="1.0" encoding="utf-8"?>
<sst xmlns="http://schemas.openxmlformats.org/spreadsheetml/2006/main" count="201" uniqueCount="51">
  <si>
    <t>Undergraduate Student Race/Ethnicity by College - Fall 2019 - Fall 2023</t>
  </si>
  <si>
    <t xml:space="preserve">                    </t>
  </si>
  <si>
    <t>1997</t>
  </si>
  <si>
    <t>1998</t>
  </si>
  <si>
    <t>1999</t>
  </si>
  <si>
    <t>2000</t>
  </si>
  <si>
    <t>2003</t>
  </si>
  <si>
    <t>2004</t>
  </si>
  <si>
    <t>2005</t>
  </si>
  <si>
    <t>2006</t>
  </si>
  <si>
    <t>2007</t>
  </si>
  <si>
    <t>2016</t>
  </si>
  <si>
    <t>2017</t>
  </si>
  <si>
    <t>2018</t>
  </si>
  <si>
    <t>2019</t>
  </si>
  <si>
    <t>2020</t>
  </si>
  <si>
    <t>2021</t>
  </si>
  <si>
    <t>2022</t>
  </si>
  <si>
    <t>2023</t>
  </si>
  <si>
    <t>College of Liberal Arts</t>
  </si>
  <si>
    <t>Native American/Alaskan Native</t>
  </si>
  <si>
    <t>Asian</t>
  </si>
  <si>
    <t>Black or African American</t>
  </si>
  <si>
    <t>Hispanic</t>
  </si>
  <si>
    <t>Cape Verdean</t>
  </si>
  <si>
    <t>Hawaiian Native/Pacific Islander</t>
  </si>
  <si>
    <t>-</t>
  </si>
  <si>
    <t>Two or More Races</t>
  </si>
  <si>
    <t>US Students of Color subtotal</t>
  </si>
  <si>
    <t>White</t>
  </si>
  <si>
    <t>Known Race</t>
  </si>
  <si>
    <t>Non-Resident Alien</t>
  </si>
  <si>
    <t>Not Specified</t>
  </si>
  <si>
    <t xml:space="preserve">CLA Total </t>
  </si>
  <si>
    <t>College of Science &amp; Mathematics</t>
  </si>
  <si>
    <t>CSM Total</t>
  </si>
  <si>
    <t>College of Management</t>
  </si>
  <si>
    <t>CM Total</t>
  </si>
  <si>
    <t>College of Nursing &amp; Health Sciences</t>
  </si>
  <si>
    <t>CNHS Total</t>
  </si>
  <si>
    <t>College of Education and Human Development</t>
  </si>
  <si>
    <t>CEHD Total</t>
  </si>
  <si>
    <t>McCormack Graduate School of Policy and Global Studies</t>
  </si>
  <si>
    <t xml:space="preserve">MGS Total </t>
  </si>
  <si>
    <t>The School for the Environment</t>
  </si>
  <si>
    <t>SFE Total</t>
  </si>
  <si>
    <t>University Total</t>
  </si>
  <si>
    <t>Honors College</t>
  </si>
  <si>
    <t>This college does not go through admissions</t>
  </si>
  <si>
    <t>The students shown in The School for the Environment are included above in the college of their major.</t>
  </si>
  <si>
    <t>Starting Fall 2019, previous years CAPS, GISD, and CPCS numbers have been removed, therefore, university totals will exclude those numbers.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</si>
</sst>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3" formatCode="_(* #,##0.00_);_(* \(#,##0.00\);_(* &quot;-&quot;??_);_(@_)"/>
    <numFmt numFmtId="164" formatCode="#,##0.0"/>
    <numFmt numFmtId="165" formatCode="0.0%"/>
    <numFmt numFmtId="166" formatCode="mmmm\ d\,\ yyyy"/>
  </numFmts>
  <fonts count="32" x14ac:knownFonts="1">
    <font>
      <sz val="10"/>
      <name val="Arial"/>
    </font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name val="Arial"/>
      <family val="2"/>
    </font>
    <font>
      <sz val="8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Tahoma"/>
      <family val="2"/>
    </font>
    <font>
      <sz val="11"/>
      <color rgb="FF333333"/>
      <name val="Calibri"/>
      <family val="2"/>
      <scheme val="minor"/>
    </font>
    <font>
      <sz val="7"/>
      <name val="Calibri"/>
      <family val="2"/>
      <scheme val="minor"/>
    </font>
    <font>
      <sz val="9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1"/>
      <name val="Calibri"/>
      <scheme val="minor"/>
    </font>
    <font>
      <b/>
      <sz val="11"/>
      <color rgb="FF000000"/>
      <name val="Calibri"/>
      <scheme val="minor"/>
    </font>
    <font>
      <sz val="11"/>
      <name val="Calibri"/>
      <scheme val="minor"/>
    </font>
    <font>
      <b/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</borders>
  <cellStyleXfs count="15">
    <xf numFmtId="0" fontId="0" fillId="0" borderId="0"/>
    <xf numFmtId="43" fontId="3" fillId="0" borderId="0" applyFont="0" applyFill="0" applyBorder="0" applyAlignment="0" applyProtection="0"/>
    <xf numFmtId="164" fontId="3" fillId="0" borderId="0" applyFill="0" applyBorder="0" applyAlignment="0" applyProtection="0"/>
    <xf numFmtId="3" fontId="3" fillId="0" borderId="0" applyFill="0" applyBorder="0" applyAlignment="0" applyProtection="0"/>
    <xf numFmtId="5" fontId="3" fillId="0" borderId="0" applyFill="0" applyBorder="0" applyAlignment="0" applyProtection="0"/>
    <xf numFmtId="166" fontId="3" fillId="0" borderId="0" applyFill="0" applyBorder="0" applyAlignment="0" applyProtection="0"/>
    <xf numFmtId="2" fontId="3" fillId="0" borderId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/>
    <xf numFmtId="0" fontId="9" fillId="0" borderId="0"/>
    <xf numFmtId="0" fontId="3" fillId="0" borderId="0" applyNumberFormat="0" applyFill="0" applyBorder="0" applyAlignment="0" applyProtection="0"/>
    <xf numFmtId="9" fontId="3" fillId="0" borderId="0" applyFont="0" applyFill="0" applyBorder="0" applyAlignment="0" applyProtection="0"/>
    <xf numFmtId="10" fontId="3" fillId="0" borderId="0" applyFill="0" applyBorder="0" applyAlignment="0" applyProtection="0"/>
    <xf numFmtId="0" fontId="3" fillId="0" borderId="1" applyNumberFormat="0" applyFill="0" applyAlignment="0" applyProtection="0"/>
  </cellStyleXfs>
  <cellXfs count="133">
    <xf numFmtId="0" fontId="0" fillId="0" borderId="0" xfId="0"/>
    <xf numFmtId="49" fontId="8" fillId="0" borderId="0" xfId="9" applyNumberFormat="1" applyFont="1"/>
    <xf numFmtId="49" fontId="7" fillId="0" borderId="0" xfId="11" applyNumberFormat="1" applyFont="1" applyFill="1" applyBorder="1"/>
    <xf numFmtId="0" fontId="8" fillId="0" borderId="0" xfId="9" applyFont="1"/>
    <xf numFmtId="0" fontId="8" fillId="0" borderId="0" xfId="11" applyFont="1" applyFill="1" applyBorder="1"/>
    <xf numFmtId="0" fontId="7" fillId="0" borderId="0" xfId="11" applyFont="1" applyFill="1" applyBorder="1"/>
    <xf numFmtId="0" fontId="7" fillId="0" borderId="0" xfId="9" applyFont="1"/>
    <xf numFmtId="165" fontId="11" fillId="0" borderId="0" xfId="12" applyNumberFormat="1" applyFont="1" applyFill="1" applyAlignment="1">
      <alignment horizontal="center"/>
    </xf>
    <xf numFmtId="0" fontId="12" fillId="0" borderId="0" xfId="9" applyFont="1"/>
    <xf numFmtId="165" fontId="12" fillId="0" borderId="0" xfId="12" applyNumberFormat="1" applyFont="1" applyFill="1" applyBorder="1" applyAlignment="1">
      <alignment horizontal="center"/>
    </xf>
    <xf numFmtId="165" fontId="11" fillId="0" borderId="0" xfId="12" applyNumberFormat="1" applyFont="1" applyFill="1" applyBorder="1" applyAlignment="1">
      <alignment horizontal="center"/>
    </xf>
    <xf numFmtId="0" fontId="12" fillId="0" borderId="0" xfId="9" applyFont="1" applyAlignment="1">
      <alignment horizontal="center"/>
    </xf>
    <xf numFmtId="165" fontId="12" fillId="0" borderId="0" xfId="11" applyNumberFormat="1" applyFont="1" applyFill="1" applyAlignment="1">
      <alignment horizontal="center"/>
    </xf>
    <xf numFmtId="165" fontId="11" fillId="0" borderId="0" xfId="11" applyNumberFormat="1" applyFont="1" applyFill="1" applyAlignment="1">
      <alignment horizontal="center"/>
    </xf>
    <xf numFmtId="165" fontId="12" fillId="0" borderId="0" xfId="9" applyNumberFormat="1" applyFont="1" applyAlignment="1">
      <alignment horizontal="center"/>
    </xf>
    <xf numFmtId="3" fontId="12" fillId="0" borderId="0" xfId="1" applyNumberFormat="1" applyFont="1" applyFill="1" applyBorder="1" applyAlignment="1">
      <alignment horizontal="center"/>
    </xf>
    <xf numFmtId="0" fontId="11" fillId="0" borderId="0" xfId="9" applyFont="1"/>
    <xf numFmtId="0" fontId="11" fillId="0" borderId="0" xfId="9" applyFont="1" applyAlignment="1">
      <alignment horizontal="center"/>
    </xf>
    <xf numFmtId="49" fontId="12" fillId="0" borderId="0" xfId="9" applyNumberFormat="1" applyFont="1"/>
    <xf numFmtId="49" fontId="12" fillId="0" borderId="0" xfId="9" applyNumberFormat="1" applyFont="1" applyAlignment="1">
      <alignment horizontal="right"/>
    </xf>
    <xf numFmtId="165" fontId="12" fillId="0" borderId="2" xfId="9" applyNumberFormat="1" applyFont="1" applyBorder="1" applyAlignment="1">
      <alignment horizontal="center"/>
    </xf>
    <xf numFmtId="165" fontId="12" fillId="0" borderId="0" xfId="13" applyNumberFormat="1" applyFont="1" applyFill="1" applyAlignment="1">
      <alignment horizontal="center"/>
    </xf>
    <xf numFmtId="165" fontId="12" fillId="0" borderId="3" xfId="13" applyNumberFormat="1" applyFont="1" applyFill="1" applyBorder="1" applyAlignment="1">
      <alignment horizontal="center"/>
    </xf>
    <xf numFmtId="165" fontId="12" fillId="0" borderId="0" xfId="13" applyNumberFormat="1" applyFont="1" applyFill="1" applyBorder="1" applyAlignment="1">
      <alignment horizontal="center"/>
    </xf>
    <xf numFmtId="165" fontId="12" fillId="0" borderId="0" xfId="11" applyNumberFormat="1" applyFont="1" applyFill="1" applyBorder="1" applyAlignment="1">
      <alignment horizontal="center"/>
    </xf>
    <xf numFmtId="49" fontId="13" fillId="0" borderId="0" xfId="9" applyNumberFormat="1" applyFont="1" applyAlignment="1">
      <alignment horizontal="right"/>
    </xf>
    <xf numFmtId="165" fontId="11" fillId="0" borderId="3" xfId="11" applyNumberFormat="1" applyFont="1" applyFill="1" applyBorder="1" applyAlignment="1">
      <alignment horizontal="center"/>
    </xf>
    <xf numFmtId="165" fontId="11" fillId="0" borderId="0" xfId="11" applyNumberFormat="1" applyFont="1" applyFill="1" applyBorder="1" applyAlignment="1">
      <alignment horizontal="center"/>
    </xf>
    <xf numFmtId="49" fontId="12" fillId="0" borderId="0" xfId="11" applyNumberFormat="1" applyFont="1" applyFill="1" applyBorder="1" applyAlignment="1">
      <alignment horizontal="right"/>
    </xf>
    <xf numFmtId="3" fontId="12" fillId="0" borderId="0" xfId="11" applyNumberFormat="1" applyFont="1" applyFill="1" applyBorder="1" applyAlignment="1">
      <alignment horizontal="center"/>
    </xf>
    <xf numFmtId="3" fontId="12" fillId="0" borderId="0" xfId="2" applyNumberFormat="1" applyFont="1" applyFill="1" applyBorder="1" applyAlignment="1">
      <alignment horizontal="center"/>
    </xf>
    <xf numFmtId="3" fontId="12" fillId="0" borderId="0" xfId="9" applyNumberFormat="1" applyFont="1" applyAlignment="1">
      <alignment horizontal="center"/>
    </xf>
    <xf numFmtId="0" fontId="12" fillId="0" borderId="0" xfId="11" applyFont="1" applyFill="1" applyBorder="1" applyAlignment="1">
      <alignment horizontal="center"/>
    </xf>
    <xf numFmtId="0" fontId="12" fillId="0" borderId="0" xfId="9" applyFont="1" applyAlignment="1">
      <alignment horizontal="right"/>
    </xf>
    <xf numFmtId="0" fontId="13" fillId="0" borderId="0" xfId="9" applyFont="1" applyAlignment="1">
      <alignment horizontal="right"/>
    </xf>
    <xf numFmtId="165" fontId="11" fillId="0" borderId="0" xfId="9" applyNumberFormat="1" applyFont="1" applyAlignment="1">
      <alignment horizontal="center"/>
    </xf>
    <xf numFmtId="1" fontId="12" fillId="0" borderId="0" xfId="9" applyNumberFormat="1" applyFont="1" applyAlignment="1">
      <alignment horizontal="center"/>
    </xf>
    <xf numFmtId="49" fontId="14" fillId="0" borderId="0" xfId="9" applyNumberFormat="1" applyFont="1"/>
    <xf numFmtId="49" fontId="12" fillId="0" borderId="0" xfId="9" applyNumberFormat="1" applyFont="1" applyAlignment="1">
      <alignment horizontal="right" wrapText="1"/>
    </xf>
    <xf numFmtId="49" fontId="13" fillId="0" borderId="0" xfId="9" applyNumberFormat="1" applyFont="1" applyAlignment="1">
      <alignment horizontal="right" wrapText="1"/>
    </xf>
    <xf numFmtId="0" fontId="11" fillId="0" borderId="0" xfId="9" applyFont="1" applyAlignment="1">
      <alignment horizontal="right"/>
    </xf>
    <xf numFmtId="0" fontId="11" fillId="0" borderId="0" xfId="11" applyFont="1" applyFill="1" applyBorder="1" applyAlignment="1">
      <alignment horizontal="center"/>
    </xf>
    <xf numFmtId="3" fontId="11" fillId="0" borderId="0" xfId="11" applyNumberFormat="1" applyFont="1" applyFill="1" applyBorder="1" applyAlignment="1">
      <alignment horizontal="center"/>
    </xf>
    <xf numFmtId="3" fontId="11" fillId="0" borderId="4" xfId="2" applyNumberFormat="1" applyFont="1" applyFill="1" applyBorder="1" applyAlignment="1">
      <alignment horizontal="center"/>
    </xf>
    <xf numFmtId="49" fontId="11" fillId="0" borderId="0" xfId="11" applyNumberFormat="1" applyFont="1" applyFill="1" applyBorder="1" applyAlignment="1">
      <alignment horizontal="right"/>
    </xf>
    <xf numFmtId="49" fontId="11" fillId="0" borderId="0" xfId="9" applyNumberFormat="1" applyFont="1"/>
    <xf numFmtId="49" fontId="11" fillId="0" borderId="0" xfId="11" applyNumberFormat="1" applyFont="1" applyFill="1"/>
    <xf numFmtId="0" fontId="11" fillId="0" borderId="0" xfId="11" applyFont="1" applyFill="1" applyAlignment="1">
      <alignment horizontal="center"/>
    </xf>
    <xf numFmtId="49" fontId="11" fillId="0" borderId="0" xfId="11" applyNumberFormat="1" applyFont="1" applyFill="1" applyBorder="1"/>
    <xf numFmtId="0" fontId="12" fillId="0" borderId="0" xfId="11" applyFont="1" applyFill="1" applyBorder="1"/>
    <xf numFmtId="0" fontId="11" fillId="0" borderId="0" xfId="11" applyFont="1" applyFill="1" applyBorder="1"/>
    <xf numFmtId="0" fontId="12" fillId="0" borderId="0" xfId="0" applyFont="1"/>
    <xf numFmtId="0" fontId="15" fillId="0" borderId="0" xfId="9" applyFont="1"/>
    <xf numFmtId="3" fontId="11" fillId="0" borderId="5" xfId="11" applyNumberFormat="1" applyFont="1" applyFill="1" applyBorder="1" applyAlignment="1">
      <alignment horizontal="center"/>
    </xf>
    <xf numFmtId="3" fontId="11" fillId="0" borderId="5" xfId="2" applyNumberFormat="1" applyFont="1" applyFill="1" applyBorder="1" applyAlignment="1">
      <alignment horizontal="center"/>
    </xf>
    <xf numFmtId="3" fontId="11" fillId="0" borderId="5" xfId="9" applyNumberFormat="1" applyFont="1" applyBorder="1" applyAlignment="1">
      <alignment horizontal="center"/>
    </xf>
    <xf numFmtId="3" fontId="11" fillId="0" borderId="5" xfId="1" applyNumberFormat="1" applyFont="1" applyFill="1" applyBorder="1" applyAlignment="1">
      <alignment horizontal="center"/>
    </xf>
    <xf numFmtId="0" fontId="11" fillId="0" borderId="5" xfId="9" applyFont="1" applyBorder="1"/>
    <xf numFmtId="0" fontId="11" fillId="0" borderId="5" xfId="11" applyFont="1" applyFill="1" applyBorder="1" applyAlignment="1">
      <alignment horizontal="center"/>
    </xf>
    <xf numFmtId="0" fontId="11" fillId="0" borderId="5" xfId="9" applyFont="1" applyBorder="1" applyAlignment="1">
      <alignment horizontal="center"/>
    </xf>
    <xf numFmtId="165" fontId="11" fillId="0" borderId="5" xfId="11" applyNumberFormat="1" applyFont="1" applyFill="1" applyBorder="1" applyAlignment="1">
      <alignment horizontal="center"/>
    </xf>
    <xf numFmtId="165" fontId="11" fillId="0" borderId="5" xfId="13" applyNumberFormat="1" applyFont="1" applyFill="1" applyBorder="1" applyAlignment="1">
      <alignment horizontal="center"/>
    </xf>
    <xf numFmtId="1" fontId="11" fillId="0" borderId="5" xfId="13" applyNumberFormat="1" applyFont="1" applyFill="1" applyBorder="1" applyAlignment="1">
      <alignment horizontal="center"/>
    </xf>
    <xf numFmtId="0" fontId="12" fillId="0" borderId="5" xfId="9" applyFont="1" applyBorder="1" applyAlignment="1">
      <alignment horizontal="center"/>
    </xf>
    <xf numFmtId="49" fontId="11" fillId="0" borderId="5" xfId="9" applyNumberFormat="1" applyFont="1" applyBorder="1" applyAlignment="1">
      <alignment horizontal="center"/>
    </xf>
    <xf numFmtId="0" fontId="16" fillId="0" borderId="0" xfId="9" applyFont="1" applyAlignment="1">
      <alignment horizontal="center"/>
    </xf>
    <xf numFmtId="0" fontId="10" fillId="0" borderId="0" xfId="9" applyFont="1"/>
    <xf numFmtId="0" fontId="12" fillId="0" borderId="0" xfId="11" applyNumberFormat="1" applyFont="1" applyFill="1" applyBorder="1" applyAlignment="1">
      <alignment horizontal="center"/>
    </xf>
    <xf numFmtId="0" fontId="12" fillId="0" borderId="0" xfId="13" applyNumberFormat="1" applyFont="1" applyFill="1" applyBorder="1" applyAlignment="1">
      <alignment horizontal="center"/>
    </xf>
    <xf numFmtId="3" fontId="12" fillId="0" borderId="0" xfId="0" applyNumberFormat="1" applyFont="1" applyAlignment="1">
      <alignment horizontal="center"/>
    </xf>
    <xf numFmtId="49" fontId="11" fillId="0" borderId="5" xfId="11" quotePrefix="1" applyNumberFormat="1" applyFont="1" applyFill="1" applyBorder="1" applyAlignment="1">
      <alignment horizontal="right"/>
    </xf>
    <xf numFmtId="49" fontId="11" fillId="0" borderId="5" xfId="11" quotePrefix="1" applyNumberFormat="1" applyFont="1" applyFill="1" applyBorder="1" applyAlignment="1">
      <alignment horizontal="center"/>
    </xf>
    <xf numFmtId="49" fontId="11" fillId="0" borderId="5" xfId="11" applyNumberFormat="1" applyFont="1" applyFill="1" applyBorder="1" applyAlignment="1">
      <alignment horizontal="center"/>
    </xf>
    <xf numFmtId="49" fontId="11" fillId="0" borderId="0" xfId="11" applyNumberFormat="1" applyFont="1" applyFill="1" applyBorder="1" applyAlignment="1">
      <alignment horizontal="right" wrapText="1"/>
    </xf>
    <xf numFmtId="49" fontId="11" fillId="0" borderId="0" xfId="9" applyNumberFormat="1" applyFont="1" applyAlignment="1">
      <alignment horizontal="right"/>
    </xf>
    <xf numFmtId="0" fontId="17" fillId="0" borderId="0" xfId="0" quotePrefix="1" applyFont="1" applyAlignment="1">
      <alignment horizontal="right" vertical="top"/>
    </xf>
    <xf numFmtId="3" fontId="18" fillId="0" borderId="0" xfId="0" applyNumberFormat="1" applyFont="1" applyAlignment="1">
      <alignment vertical="center"/>
    </xf>
    <xf numFmtId="0" fontId="19" fillId="0" borderId="0" xfId="0" applyFont="1"/>
    <xf numFmtId="9" fontId="11" fillId="0" borderId="0" xfId="12" applyFont="1" applyFill="1" applyAlignment="1">
      <alignment horizontal="center"/>
    </xf>
    <xf numFmtId="9" fontId="11" fillId="0" borderId="0" xfId="12" applyFont="1" applyFill="1" applyBorder="1" applyAlignment="1">
      <alignment horizontal="center"/>
    </xf>
    <xf numFmtId="9" fontId="11" fillId="0" borderId="0" xfId="9" applyNumberFormat="1" applyFont="1" applyAlignment="1">
      <alignment horizontal="center"/>
    </xf>
    <xf numFmtId="3" fontId="20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/>
    </xf>
    <xf numFmtId="1" fontId="11" fillId="0" borderId="0" xfId="11" applyNumberFormat="1" applyFont="1" applyFill="1" applyBorder="1" applyAlignment="1">
      <alignment horizontal="center"/>
    </xf>
    <xf numFmtId="3" fontId="11" fillId="0" borderId="0" xfId="0" applyNumberFormat="1" applyFont="1" applyAlignment="1">
      <alignment horizontal="center" vertical="center"/>
    </xf>
    <xf numFmtId="3" fontId="11" fillId="0" borderId="0" xfId="9" applyNumberFormat="1" applyFont="1" applyAlignment="1">
      <alignment horizontal="center"/>
    </xf>
    <xf numFmtId="0" fontId="12" fillId="0" borderId="0" xfId="0" applyFont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0" fontId="12" fillId="0" borderId="0" xfId="9" applyFont="1" applyAlignment="1">
      <alignment horizontal="right" wrapText="1"/>
    </xf>
    <xf numFmtId="0" fontId="21" fillId="0" borderId="0" xfId="11" applyFont="1" applyFill="1" applyBorder="1"/>
    <xf numFmtId="0" fontId="12" fillId="0" borderId="5" xfId="9" applyFont="1" applyBorder="1"/>
    <xf numFmtId="165" fontId="12" fillId="0" borderId="5" xfId="9" applyNumberFormat="1" applyFont="1" applyBorder="1" applyAlignment="1">
      <alignment horizontal="center"/>
    </xf>
    <xf numFmtId="165" fontId="12" fillId="0" borderId="5" xfId="12" applyNumberFormat="1" applyFont="1" applyFill="1" applyBorder="1" applyAlignment="1">
      <alignment horizontal="center"/>
    </xf>
    <xf numFmtId="0" fontId="12" fillId="0" borderId="5" xfId="0" applyFont="1" applyBorder="1" applyAlignment="1">
      <alignment horizontal="center"/>
    </xf>
    <xf numFmtId="3" fontId="12" fillId="0" borderId="5" xfId="11" applyNumberFormat="1" applyFont="1" applyFill="1" applyBorder="1" applyAlignment="1">
      <alignment horizontal="center"/>
    </xf>
    <xf numFmtId="0" fontId="12" fillId="0" borderId="5" xfId="11" applyFont="1" applyFill="1" applyBorder="1" applyAlignment="1">
      <alignment horizontal="center"/>
    </xf>
    <xf numFmtId="165" fontId="12" fillId="0" borderId="5" xfId="11" applyNumberFormat="1" applyFont="1" applyFill="1" applyBorder="1" applyAlignment="1">
      <alignment horizontal="center"/>
    </xf>
    <xf numFmtId="165" fontId="12" fillId="0" borderId="5" xfId="13" applyNumberFormat="1" applyFont="1" applyFill="1" applyBorder="1" applyAlignment="1">
      <alignment horizontal="center"/>
    </xf>
    <xf numFmtId="0" fontId="12" fillId="0" borderId="5" xfId="11" applyNumberFormat="1" applyFont="1" applyFill="1" applyBorder="1" applyAlignment="1">
      <alignment horizontal="center"/>
    </xf>
    <xf numFmtId="165" fontId="12" fillId="0" borderId="4" xfId="13" applyNumberFormat="1" applyFont="1" applyFill="1" applyBorder="1" applyAlignment="1">
      <alignment horizontal="center"/>
    </xf>
    <xf numFmtId="0" fontId="11" fillId="0" borderId="0" xfId="9" applyFont="1" applyAlignment="1">
      <alignment horizontal="left"/>
    </xf>
    <xf numFmtId="3" fontId="22" fillId="0" borderId="0" xfId="0" applyNumberFormat="1" applyFont="1" applyAlignment="1">
      <alignment horizontal="center" vertical="center"/>
    </xf>
    <xf numFmtId="49" fontId="23" fillId="0" borderId="0" xfId="9" applyNumberFormat="1" applyFont="1" applyAlignment="1">
      <alignment horizontal="left" vertical="center"/>
    </xf>
    <xf numFmtId="49" fontId="23" fillId="0" borderId="0" xfId="10" applyNumberFormat="1" applyFont="1"/>
    <xf numFmtId="0" fontId="24" fillId="0" borderId="0" xfId="9" applyFont="1" applyAlignment="1">
      <alignment horizontal="center"/>
    </xf>
    <xf numFmtId="0" fontId="11" fillId="0" borderId="0" xfId="9" applyFont="1" applyAlignment="1">
      <alignment horizontal="right" wrapText="1"/>
    </xf>
    <xf numFmtId="3" fontId="11" fillId="0" borderId="6" xfId="11" applyNumberFormat="1" applyFont="1" applyFill="1" applyBorder="1" applyAlignment="1">
      <alignment horizontal="center"/>
    </xf>
    <xf numFmtId="3" fontId="11" fillId="0" borderId="6" xfId="9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3" fontId="2" fillId="0" borderId="5" xfId="0" applyNumberFormat="1" applyFont="1" applyBorder="1" applyAlignment="1">
      <alignment horizontal="center" vertical="center"/>
    </xf>
    <xf numFmtId="3" fontId="25" fillId="0" borderId="0" xfId="0" applyNumberFormat="1" applyFont="1" applyAlignment="1">
      <alignment horizontal="center" vertical="center"/>
    </xf>
    <xf numFmtId="3" fontId="26" fillId="0" borderId="0" xfId="0" applyNumberFormat="1" applyFont="1" applyAlignment="1">
      <alignment horizontal="center" vertical="center"/>
    </xf>
    <xf numFmtId="3" fontId="25" fillId="0" borderId="7" xfId="0" applyNumberFormat="1" applyFont="1" applyBorder="1" applyAlignment="1">
      <alignment horizontal="center" vertical="center"/>
    </xf>
    <xf numFmtId="0" fontId="8" fillId="0" borderId="0" xfId="9" applyFont="1" applyAlignment="1">
      <alignment horizontal="center"/>
    </xf>
    <xf numFmtId="0" fontId="7" fillId="0" borderId="0" xfId="11" applyFont="1" applyFill="1" applyBorder="1" applyAlignment="1">
      <alignment horizontal="center"/>
    </xf>
    <xf numFmtId="0" fontId="10" fillId="0" borderId="0" xfId="9" applyFont="1" applyAlignment="1">
      <alignment horizontal="center"/>
    </xf>
    <xf numFmtId="0" fontId="27" fillId="0" borderId="0" xfId="0" applyFont="1" applyAlignment="1">
      <alignment horizontal="center"/>
    </xf>
    <xf numFmtId="9" fontId="28" fillId="0" borderId="0" xfId="12" applyFont="1" applyFill="1" applyAlignment="1">
      <alignment horizontal="center"/>
    </xf>
    <xf numFmtId="3" fontId="27" fillId="0" borderId="0" xfId="0" applyNumberFormat="1" applyFont="1" applyAlignment="1">
      <alignment horizontal="center" vertical="center"/>
    </xf>
    <xf numFmtId="3" fontId="29" fillId="0" borderId="0" xfId="0" applyNumberFormat="1" applyFont="1" applyAlignment="1">
      <alignment horizontal="center" vertical="center"/>
    </xf>
    <xf numFmtId="3" fontId="27" fillId="0" borderId="7" xfId="0" applyNumberFormat="1" applyFont="1" applyBorder="1" applyAlignment="1">
      <alignment horizontal="center" vertical="center"/>
    </xf>
    <xf numFmtId="3" fontId="28" fillId="0" borderId="6" xfId="11" applyNumberFormat="1" applyFont="1" applyFill="1" applyBorder="1" applyAlignment="1">
      <alignment horizontal="center"/>
    </xf>
    <xf numFmtId="0" fontId="30" fillId="0" borderId="0" xfId="11" applyFont="1" applyFill="1" applyBorder="1" applyAlignment="1">
      <alignment horizontal="center"/>
    </xf>
    <xf numFmtId="9" fontId="28" fillId="0" borderId="0" xfId="12" applyFont="1" applyFill="1" applyBorder="1" applyAlignment="1">
      <alignment horizontal="center"/>
    </xf>
    <xf numFmtId="3" fontId="28" fillId="0" borderId="0" xfId="11" applyNumberFormat="1" applyFont="1" applyFill="1" applyBorder="1" applyAlignment="1">
      <alignment horizontal="center"/>
    </xf>
    <xf numFmtId="0" fontId="28" fillId="0" borderId="0" xfId="11" applyFont="1" applyFill="1" applyBorder="1" applyAlignment="1">
      <alignment horizontal="center"/>
    </xf>
    <xf numFmtId="0" fontId="30" fillId="0" borderId="0" xfId="9" applyFont="1" applyAlignment="1">
      <alignment horizontal="center"/>
    </xf>
    <xf numFmtId="3" fontId="31" fillId="0" borderId="0" xfId="0" applyNumberFormat="1" applyFont="1" applyAlignment="1">
      <alignment horizontal="center" vertical="center"/>
    </xf>
    <xf numFmtId="9" fontId="28" fillId="0" borderId="0" xfId="9" applyNumberFormat="1" applyFont="1" applyAlignment="1">
      <alignment horizontal="center"/>
    </xf>
    <xf numFmtId="3" fontId="28" fillId="0" borderId="6" xfId="9" applyNumberFormat="1" applyFont="1" applyBorder="1" applyAlignment="1">
      <alignment horizontal="center"/>
    </xf>
    <xf numFmtId="0" fontId="28" fillId="0" borderId="0" xfId="9" applyFont="1" applyAlignment="1">
      <alignment horizontal="center"/>
    </xf>
    <xf numFmtId="3" fontId="1" fillId="0" borderId="0" xfId="0" applyNumberFormat="1" applyFont="1" applyAlignment="1">
      <alignment horizontal="center"/>
    </xf>
  </cellXfs>
  <cellStyles count="15">
    <cellStyle name="Comma" xfId="1" builtinId="3"/>
    <cellStyle name="Comma_Admissions_Table13 2001" xfId="2" xr:uid="{00000000-0005-0000-0000-000001000000}"/>
    <cellStyle name="Comma0" xfId="3" xr:uid="{00000000-0005-0000-0000-000002000000}"/>
    <cellStyle name="Currency0" xfId="4" xr:uid="{00000000-0005-0000-0000-000003000000}"/>
    <cellStyle name="Date" xfId="5" xr:uid="{00000000-0005-0000-0000-000004000000}"/>
    <cellStyle name="Fixed" xfId="6" xr:uid="{00000000-0005-0000-0000-000005000000}"/>
    <cellStyle name="Heading 1" xfId="7" builtinId="16" customBuiltin="1"/>
    <cellStyle name="Heading 2" xfId="8" builtinId="17" customBuiltin="1"/>
    <cellStyle name="Normal" xfId="0" builtinId="0"/>
    <cellStyle name="Normal_Admissions_Table13 2001" xfId="9" xr:uid="{00000000-0005-0000-0000-000009000000}"/>
    <cellStyle name="Normal_Enrollment 2000" xfId="10" xr:uid="{00000000-0005-0000-0000-00000A000000}"/>
    <cellStyle name="normal_WEB_Admissions 2000" xfId="11" xr:uid="{00000000-0005-0000-0000-00000B000000}"/>
    <cellStyle name="Percent" xfId="12" builtinId="5"/>
    <cellStyle name="Percent_Admissions_Table13 2001" xfId="13" xr:uid="{00000000-0005-0000-0000-00000D000000}"/>
    <cellStyle name="Total" xfId="14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F131"/>
  <sheetViews>
    <sheetView tabSelected="1" zoomScale="120" zoomScaleNormal="120" zoomScalePageLayoutView="50" workbookViewId="0">
      <selection activeCell="Q7" sqref="Q7"/>
    </sheetView>
  </sheetViews>
  <sheetFormatPr defaultColWidth="11.44140625" defaultRowHeight="14.4" x14ac:dyDescent="0.55000000000000004"/>
  <cols>
    <col min="1" max="1" width="35.5546875" style="18" customWidth="1"/>
    <col min="2" max="2" width="9.1640625" style="11" hidden="1" customWidth="1"/>
    <col min="3" max="4" width="0" style="11" hidden="1" customWidth="1"/>
    <col min="5" max="5" width="9.1640625" style="11" hidden="1" customWidth="1"/>
    <col min="6" max="7" width="8.1640625" style="11" hidden="1" customWidth="1"/>
    <col min="8" max="10" width="6.44140625" style="11" hidden="1" customWidth="1"/>
    <col min="11" max="11" width="7.1640625" style="11" hidden="1" customWidth="1"/>
    <col min="12" max="12" width="8.71875" style="11" hidden="1" customWidth="1"/>
    <col min="13" max="13" width="7.83203125" style="11" hidden="1" customWidth="1"/>
    <col min="14" max="14" width="8.71875" style="11" customWidth="1"/>
    <col min="15" max="15" width="9.5546875" style="11" customWidth="1"/>
    <col min="16" max="16" width="11.44140625" style="11"/>
    <col min="17" max="17" width="9.27734375" style="11" customWidth="1"/>
    <col min="18" max="18" width="9.21875" style="114" customWidth="1"/>
    <col min="19" max="16384" width="11.44140625" style="3"/>
  </cols>
  <sheetData>
    <row r="1" spans="1:240" ht="18.3" x14ac:dyDescent="0.7">
      <c r="A1" s="37" t="s">
        <v>0</v>
      </c>
    </row>
    <row r="3" spans="1:240" s="1" customFormat="1" ht="14.25" customHeight="1" x14ac:dyDescent="0.55000000000000004">
      <c r="A3" s="48" t="s">
        <v>1</v>
      </c>
      <c r="B3" s="70" t="s">
        <v>2</v>
      </c>
      <c r="C3" s="71" t="s">
        <v>3</v>
      </c>
      <c r="D3" s="71" t="s">
        <v>4</v>
      </c>
      <c r="E3" s="71" t="s">
        <v>5</v>
      </c>
      <c r="F3" s="72" t="s">
        <v>6</v>
      </c>
      <c r="G3" s="72" t="s">
        <v>7</v>
      </c>
      <c r="H3" s="72" t="s">
        <v>8</v>
      </c>
      <c r="I3" s="72" t="s">
        <v>9</v>
      </c>
      <c r="J3" s="72" t="s">
        <v>10</v>
      </c>
      <c r="K3" s="72" t="s">
        <v>11</v>
      </c>
      <c r="L3" s="64" t="s">
        <v>12</v>
      </c>
      <c r="M3" s="64" t="s">
        <v>13</v>
      </c>
      <c r="N3" s="64" t="s">
        <v>14</v>
      </c>
      <c r="O3" s="64" t="s">
        <v>15</v>
      </c>
      <c r="P3" s="64" t="s">
        <v>16</v>
      </c>
      <c r="Q3" s="64" t="s">
        <v>17</v>
      </c>
      <c r="R3" s="64" t="s">
        <v>18</v>
      </c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</row>
    <row r="4" spans="1:240" x14ac:dyDescent="0.55000000000000004">
      <c r="A4" s="46" t="s">
        <v>19</v>
      </c>
      <c r="B4" s="47"/>
      <c r="C4" s="47"/>
      <c r="D4" s="47"/>
      <c r="E4" s="41"/>
      <c r="F4" s="47"/>
      <c r="G4" s="47"/>
      <c r="H4" s="47"/>
      <c r="M4" s="41"/>
      <c r="N4" s="41"/>
      <c r="O4" s="41"/>
      <c r="P4" s="41"/>
      <c r="Q4" s="41"/>
      <c r="R4" s="11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</row>
    <row r="5" spans="1:240" x14ac:dyDescent="0.55000000000000004">
      <c r="A5" s="38" t="s">
        <v>20</v>
      </c>
      <c r="B5" s="12">
        <v>5.0000000000000001E-3</v>
      </c>
      <c r="C5" s="14">
        <v>4.0000000000000001E-3</v>
      </c>
      <c r="D5" s="20">
        <v>6.0000000000000001E-3</v>
      </c>
      <c r="E5" s="14">
        <v>6.0000000000000001E-3</v>
      </c>
      <c r="F5" s="14">
        <v>4.0000000000000001E-3</v>
      </c>
      <c r="G5" s="14">
        <v>6.0000000000000001E-3</v>
      </c>
      <c r="H5" s="14">
        <v>6.0000000000000001E-3</v>
      </c>
      <c r="I5" s="14">
        <v>3.0000000000000001E-3</v>
      </c>
      <c r="J5" s="9">
        <v>8.0000000000000002E-3</v>
      </c>
      <c r="K5" s="108">
        <v>4</v>
      </c>
      <c r="L5" s="108">
        <v>4</v>
      </c>
      <c r="M5" s="108">
        <v>1</v>
      </c>
      <c r="N5" s="11">
        <v>0</v>
      </c>
      <c r="O5" s="109">
        <v>0</v>
      </c>
      <c r="P5" s="11">
        <v>3</v>
      </c>
      <c r="Q5" s="109">
        <v>0</v>
      </c>
      <c r="R5" s="117">
        <v>4</v>
      </c>
    </row>
    <row r="6" spans="1:240" x14ac:dyDescent="0.55000000000000004">
      <c r="A6" s="38" t="s">
        <v>21</v>
      </c>
      <c r="B6" s="12">
        <v>0.11899999999999999</v>
      </c>
      <c r="C6" s="21">
        <v>0.11899999999999999</v>
      </c>
      <c r="D6" s="22">
        <v>0.113</v>
      </c>
      <c r="E6" s="23">
        <v>0.115</v>
      </c>
      <c r="F6" s="21">
        <v>0.129</v>
      </c>
      <c r="G6" s="21">
        <v>0.128</v>
      </c>
      <c r="H6" s="21">
        <v>0.125</v>
      </c>
      <c r="I6" s="14">
        <v>0.13300000000000001</v>
      </c>
      <c r="J6" s="9">
        <v>0.123</v>
      </c>
      <c r="K6" s="108">
        <v>104</v>
      </c>
      <c r="L6" s="108">
        <v>102</v>
      </c>
      <c r="M6" s="108">
        <v>121</v>
      </c>
      <c r="N6" s="11">
        <v>104</v>
      </c>
      <c r="O6" s="101">
        <v>116</v>
      </c>
      <c r="P6" s="11">
        <v>100</v>
      </c>
      <c r="Q6" s="111">
        <v>123</v>
      </c>
      <c r="R6" s="117">
        <v>103</v>
      </c>
    </row>
    <row r="7" spans="1:240" x14ac:dyDescent="0.55000000000000004">
      <c r="A7" s="38" t="s">
        <v>22</v>
      </c>
      <c r="B7" s="12">
        <v>0.13</v>
      </c>
      <c r="C7" s="21">
        <v>0.13</v>
      </c>
      <c r="D7" s="22">
        <v>0.12</v>
      </c>
      <c r="E7" s="23">
        <v>0.128</v>
      </c>
      <c r="F7" s="21">
        <v>0.13300000000000001</v>
      </c>
      <c r="G7" s="21">
        <v>0.153</v>
      </c>
      <c r="H7" s="21">
        <v>0.127</v>
      </c>
      <c r="I7" s="14">
        <v>0.14599999999999999</v>
      </c>
      <c r="J7" s="9">
        <v>0.13400000000000001</v>
      </c>
      <c r="K7" s="108">
        <v>206</v>
      </c>
      <c r="L7" s="108">
        <v>223</v>
      </c>
      <c r="M7" s="108">
        <v>208</v>
      </c>
      <c r="N7" s="11">
        <v>220</v>
      </c>
      <c r="O7" s="101">
        <v>236</v>
      </c>
      <c r="P7" s="11">
        <v>192</v>
      </c>
      <c r="Q7" s="111">
        <v>189</v>
      </c>
      <c r="R7" s="117">
        <v>175</v>
      </c>
    </row>
    <row r="8" spans="1:240" x14ac:dyDescent="0.55000000000000004">
      <c r="A8" s="38" t="s">
        <v>23</v>
      </c>
      <c r="B8" s="12">
        <v>7.4999999999999997E-2</v>
      </c>
      <c r="C8" s="21">
        <v>0.06</v>
      </c>
      <c r="D8" s="22">
        <v>6.6000000000000003E-2</v>
      </c>
      <c r="E8" s="23">
        <v>7.1999999999999995E-2</v>
      </c>
      <c r="F8" s="21">
        <v>0.08</v>
      </c>
      <c r="G8" s="21">
        <v>7.0999999999999994E-2</v>
      </c>
      <c r="H8" s="21">
        <v>0.11799999999999999</v>
      </c>
      <c r="I8" s="14">
        <v>0.105</v>
      </c>
      <c r="J8" s="9">
        <v>0.1</v>
      </c>
      <c r="K8" s="108">
        <v>233</v>
      </c>
      <c r="L8" s="108">
        <v>284</v>
      </c>
      <c r="M8" s="108">
        <v>239</v>
      </c>
      <c r="N8" s="11">
        <v>270</v>
      </c>
      <c r="O8" s="101">
        <v>331</v>
      </c>
      <c r="P8" s="11">
        <v>297</v>
      </c>
      <c r="Q8" s="111">
        <v>284</v>
      </c>
      <c r="R8" s="117">
        <v>278</v>
      </c>
    </row>
    <row r="9" spans="1:240" x14ac:dyDescent="0.55000000000000004">
      <c r="A9" s="38" t="s">
        <v>24</v>
      </c>
      <c r="B9" s="24">
        <v>0.01</v>
      </c>
      <c r="C9" s="23">
        <v>8.0000000000000002E-3</v>
      </c>
      <c r="D9" s="23">
        <v>1.2E-2</v>
      </c>
      <c r="E9" s="23">
        <v>1.2E-2</v>
      </c>
      <c r="F9" s="23">
        <v>1.7999999999999999E-2</v>
      </c>
      <c r="G9" s="23">
        <v>1.9E-2</v>
      </c>
      <c r="H9" s="23">
        <v>1.4E-2</v>
      </c>
      <c r="I9" s="14">
        <v>0.02</v>
      </c>
      <c r="J9" s="9">
        <v>1.7000000000000001E-2</v>
      </c>
      <c r="K9" s="108">
        <v>16</v>
      </c>
      <c r="L9" s="108">
        <v>17</v>
      </c>
      <c r="M9" s="108">
        <v>16</v>
      </c>
      <c r="N9" s="11">
        <v>16</v>
      </c>
      <c r="O9" s="101">
        <v>23</v>
      </c>
      <c r="P9" s="11">
        <v>8</v>
      </c>
      <c r="Q9" s="111">
        <v>23</v>
      </c>
      <c r="R9" s="117">
        <v>20</v>
      </c>
    </row>
    <row r="10" spans="1:240" x14ac:dyDescent="0.55000000000000004">
      <c r="A10" s="38" t="s">
        <v>25</v>
      </c>
      <c r="B10" s="24">
        <v>0.01</v>
      </c>
      <c r="C10" s="23">
        <v>8.0000000000000002E-3</v>
      </c>
      <c r="D10" s="23">
        <v>1.2E-2</v>
      </c>
      <c r="E10" s="23">
        <v>1.2E-2</v>
      </c>
      <c r="F10" s="23">
        <v>1.7999999999999999E-2</v>
      </c>
      <c r="G10" s="23">
        <v>1.9E-2</v>
      </c>
      <c r="H10" s="23">
        <v>1.4E-2</v>
      </c>
      <c r="I10" s="14" t="s">
        <v>26</v>
      </c>
      <c r="J10" s="9" t="s">
        <v>26</v>
      </c>
      <c r="K10" s="108">
        <v>1</v>
      </c>
      <c r="L10" s="108">
        <v>1</v>
      </c>
      <c r="M10" s="69">
        <v>0</v>
      </c>
      <c r="N10" s="11">
        <v>0</v>
      </c>
      <c r="O10" s="109">
        <v>0</v>
      </c>
      <c r="P10" s="11">
        <v>0</v>
      </c>
      <c r="Q10" s="111">
        <v>3</v>
      </c>
      <c r="R10" s="117"/>
    </row>
    <row r="11" spans="1:240" s="6" customFormat="1" x14ac:dyDescent="0.55000000000000004">
      <c r="A11" s="38" t="s">
        <v>27</v>
      </c>
      <c r="B11" s="13"/>
      <c r="C11" s="13"/>
      <c r="D11" s="26"/>
      <c r="E11" s="27"/>
      <c r="F11" s="13"/>
      <c r="G11" s="13"/>
      <c r="H11" s="13"/>
      <c r="I11" s="13" t="s">
        <v>26</v>
      </c>
      <c r="J11" s="7" t="s">
        <v>26</v>
      </c>
      <c r="K11" s="108">
        <v>46</v>
      </c>
      <c r="L11" s="108">
        <v>49</v>
      </c>
      <c r="M11" s="108">
        <v>48</v>
      </c>
      <c r="N11" s="11">
        <v>55</v>
      </c>
      <c r="O11" s="101">
        <v>65</v>
      </c>
      <c r="P11" s="17">
        <v>59</v>
      </c>
      <c r="Q11" s="111">
        <v>62</v>
      </c>
      <c r="R11" s="117">
        <v>65</v>
      </c>
    </row>
    <row r="12" spans="1:240" s="6" customFormat="1" x14ac:dyDescent="0.55000000000000004">
      <c r="A12" s="39" t="s">
        <v>28</v>
      </c>
      <c r="B12" s="13"/>
      <c r="C12" s="13"/>
      <c r="D12" s="26"/>
      <c r="E12" s="27"/>
      <c r="F12" s="13"/>
      <c r="G12" s="13"/>
      <c r="H12" s="13"/>
      <c r="I12" s="13" t="s">
        <v>26</v>
      </c>
      <c r="J12" s="7" t="s">
        <v>26</v>
      </c>
      <c r="K12" s="78">
        <f t="shared" ref="K12:Q12" si="0">SUM(K5:K11)/K14</f>
        <v>0.58429118773946365</v>
      </c>
      <c r="L12" s="78">
        <f t="shared" si="0"/>
        <v>0.59027777777777779</v>
      </c>
      <c r="M12" s="78">
        <f t="shared" si="0"/>
        <v>0.55918727915194344</v>
      </c>
      <c r="N12" s="78">
        <f t="shared" si="0"/>
        <v>0.58384547848990342</v>
      </c>
      <c r="O12" s="78">
        <f t="shared" si="0"/>
        <v>0.64036544850498334</v>
      </c>
      <c r="P12" s="78">
        <f t="shared" si="0"/>
        <v>0.59315931593159321</v>
      </c>
      <c r="Q12" s="78">
        <f t="shared" si="0"/>
        <v>0.6</v>
      </c>
      <c r="R12" s="118">
        <f t="shared" ref="R12" si="1">SUM(R5:R11)/R14</f>
        <v>0.62926829268292683</v>
      </c>
    </row>
    <row r="13" spans="1:240" x14ac:dyDescent="0.55000000000000004">
      <c r="A13" s="38" t="s">
        <v>29</v>
      </c>
      <c r="B13" s="12">
        <v>0.59799999999999998</v>
      </c>
      <c r="C13" s="21">
        <v>0.61099999999999999</v>
      </c>
      <c r="D13" s="22">
        <v>0.60799999999999998</v>
      </c>
      <c r="E13" s="23">
        <v>0.57399999999999995</v>
      </c>
      <c r="F13" s="21">
        <v>0.60099999999999998</v>
      </c>
      <c r="G13" s="21">
        <v>0.58599999999999997</v>
      </c>
      <c r="H13" s="21">
        <v>0.59099999999999997</v>
      </c>
      <c r="I13" s="14">
        <v>0.56399999999999995</v>
      </c>
      <c r="J13" s="9">
        <v>0.59199999999999997</v>
      </c>
      <c r="K13" s="108">
        <v>434</v>
      </c>
      <c r="L13" s="108">
        <v>472</v>
      </c>
      <c r="M13" s="108">
        <v>499</v>
      </c>
      <c r="N13" s="11">
        <v>474</v>
      </c>
      <c r="O13" s="101">
        <v>433</v>
      </c>
      <c r="P13" s="11">
        <v>452</v>
      </c>
      <c r="Q13" s="111">
        <v>456</v>
      </c>
      <c r="R13" s="119">
        <v>380</v>
      </c>
    </row>
    <row r="14" spans="1:240" s="77" customFormat="1" x14ac:dyDescent="0.5">
      <c r="A14" s="75" t="s">
        <v>30</v>
      </c>
      <c r="B14" s="76">
        <f>SUM(B5:B11)+B13</f>
        <v>0.94700000000000006</v>
      </c>
      <c r="C14" s="76">
        <f t="shared" ref="C14:I14" si="2">SUM(C5:C11)+C13</f>
        <v>0.94</v>
      </c>
      <c r="D14" s="76">
        <f t="shared" si="2"/>
        <v>0.93700000000000006</v>
      </c>
      <c r="E14" s="76">
        <f t="shared" si="2"/>
        <v>0.91900000000000004</v>
      </c>
      <c r="F14" s="76">
        <f t="shared" si="2"/>
        <v>0.9830000000000001</v>
      </c>
      <c r="G14" s="76">
        <f t="shared" si="2"/>
        <v>0.98199999999999998</v>
      </c>
      <c r="H14" s="76">
        <f t="shared" si="2"/>
        <v>0.995</v>
      </c>
      <c r="I14" s="76">
        <f t="shared" si="2"/>
        <v>0.97099999999999997</v>
      </c>
      <c r="J14" s="76">
        <f t="shared" ref="J14:Q14" si="3">SUM(J5:J11)+J13</f>
        <v>0.97399999999999998</v>
      </c>
      <c r="K14" s="81">
        <f t="shared" si="3"/>
        <v>1044</v>
      </c>
      <c r="L14" s="81">
        <f t="shared" si="3"/>
        <v>1152</v>
      </c>
      <c r="M14" s="81">
        <f t="shared" si="3"/>
        <v>1132</v>
      </c>
      <c r="N14" s="81">
        <f t="shared" si="3"/>
        <v>1139</v>
      </c>
      <c r="O14" s="81">
        <f t="shared" si="3"/>
        <v>1204</v>
      </c>
      <c r="P14" s="81">
        <f t="shared" si="3"/>
        <v>1111</v>
      </c>
      <c r="Q14" s="112">
        <f t="shared" si="3"/>
        <v>1140</v>
      </c>
      <c r="R14" s="120">
        <f t="shared" ref="R14" si="4">SUM(R5:R11)+R13</f>
        <v>1025</v>
      </c>
    </row>
    <row r="15" spans="1:240" x14ac:dyDescent="0.55000000000000004">
      <c r="A15" s="38" t="s">
        <v>31</v>
      </c>
      <c r="B15" s="12"/>
      <c r="C15" s="21"/>
      <c r="D15" s="22"/>
      <c r="E15" s="23"/>
      <c r="F15" s="21">
        <v>3.4000000000000002E-2</v>
      </c>
      <c r="G15" s="21">
        <v>3.6999999999999998E-2</v>
      </c>
      <c r="H15" s="21">
        <v>0.02</v>
      </c>
      <c r="I15" s="14">
        <v>2.8000000000000001E-2</v>
      </c>
      <c r="J15" s="9">
        <v>2.5999999999999999E-2</v>
      </c>
      <c r="K15" s="108">
        <v>87</v>
      </c>
      <c r="L15" s="108">
        <v>104</v>
      </c>
      <c r="M15" s="108">
        <v>100</v>
      </c>
      <c r="N15" s="11">
        <v>66</v>
      </c>
      <c r="O15" s="11">
        <v>44</v>
      </c>
      <c r="P15" s="11">
        <v>37</v>
      </c>
      <c r="Q15" s="111">
        <v>50</v>
      </c>
      <c r="R15" s="119">
        <v>58</v>
      </c>
    </row>
    <row r="16" spans="1:240" x14ac:dyDescent="0.55000000000000004">
      <c r="A16" s="38" t="s">
        <v>32</v>
      </c>
      <c r="B16" s="96"/>
      <c r="C16" s="97"/>
      <c r="D16" s="99"/>
      <c r="E16" s="97"/>
      <c r="F16" s="97"/>
      <c r="G16" s="97"/>
      <c r="H16" s="97"/>
      <c r="I16" s="91"/>
      <c r="J16" s="92"/>
      <c r="K16" s="110">
        <v>45</v>
      </c>
      <c r="L16" s="110">
        <v>60</v>
      </c>
      <c r="M16" s="110">
        <v>61</v>
      </c>
      <c r="N16" s="63">
        <v>47</v>
      </c>
      <c r="O16" s="63">
        <v>34</v>
      </c>
      <c r="P16" s="63">
        <v>28</v>
      </c>
      <c r="Q16" s="113">
        <v>37</v>
      </c>
      <c r="R16" s="121">
        <v>28</v>
      </c>
    </row>
    <row r="17" spans="1:240" x14ac:dyDescent="0.55000000000000004">
      <c r="A17" s="73" t="s">
        <v>33</v>
      </c>
      <c r="B17" s="53">
        <v>1237</v>
      </c>
      <c r="C17" s="54">
        <v>1426</v>
      </c>
      <c r="D17" s="43">
        <v>1578</v>
      </c>
      <c r="E17" s="54">
        <v>1542</v>
      </c>
      <c r="F17" s="54">
        <f>960-33</f>
        <v>927</v>
      </c>
      <c r="G17" s="54">
        <f>885-33</f>
        <v>852</v>
      </c>
      <c r="H17" s="54">
        <f>1034-21</f>
        <v>1013</v>
      </c>
      <c r="I17" s="55">
        <f>1188-33</f>
        <v>1155</v>
      </c>
      <c r="J17" s="56">
        <f>1193-31</f>
        <v>1162</v>
      </c>
      <c r="K17" s="42">
        <f t="shared" ref="K17:Q17" si="5">K5+K6+K7+K8+K9+K10+K11+K13+K15+K16</f>
        <v>1176</v>
      </c>
      <c r="L17" s="42">
        <f t="shared" si="5"/>
        <v>1316</v>
      </c>
      <c r="M17" s="42">
        <f t="shared" si="5"/>
        <v>1293</v>
      </c>
      <c r="N17" s="42">
        <f t="shared" si="5"/>
        <v>1252</v>
      </c>
      <c r="O17" s="42">
        <f t="shared" si="5"/>
        <v>1282</v>
      </c>
      <c r="P17" s="42">
        <f t="shared" si="5"/>
        <v>1176</v>
      </c>
      <c r="Q17" s="106">
        <f t="shared" si="5"/>
        <v>1227</v>
      </c>
      <c r="R17" s="122">
        <f t="shared" ref="R17" si="6">R5+R6+R7+R8+R9+R10+R11+R13+R15+R16</f>
        <v>1111</v>
      </c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</row>
    <row r="18" spans="1:240" x14ac:dyDescent="0.55000000000000004">
      <c r="A18" s="28"/>
      <c r="B18" s="29"/>
      <c r="C18" s="30"/>
      <c r="D18" s="30"/>
      <c r="E18" s="30"/>
      <c r="F18" s="30"/>
      <c r="G18" s="30"/>
      <c r="H18" s="30"/>
      <c r="I18" s="31"/>
      <c r="J18" s="15"/>
      <c r="M18" s="32"/>
      <c r="N18" s="32"/>
      <c r="O18" s="32"/>
      <c r="P18" s="32"/>
      <c r="Q18" s="32"/>
      <c r="R18" s="123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</row>
    <row r="19" spans="1:240" x14ac:dyDescent="0.55000000000000004">
      <c r="A19" s="16" t="s">
        <v>34</v>
      </c>
      <c r="B19" s="8"/>
      <c r="C19" s="8"/>
      <c r="D19" s="8"/>
      <c r="E19" s="8"/>
      <c r="F19" s="50"/>
      <c r="G19" s="50"/>
      <c r="H19" s="50"/>
      <c r="M19" s="32"/>
      <c r="N19" s="32"/>
      <c r="O19" s="32"/>
      <c r="P19" s="32"/>
      <c r="Q19" s="32"/>
      <c r="R19" s="123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</row>
    <row r="20" spans="1:240" x14ac:dyDescent="0.55000000000000004">
      <c r="A20" s="33" t="s">
        <v>20</v>
      </c>
      <c r="B20" s="8"/>
      <c r="C20" s="8"/>
      <c r="D20" s="8"/>
      <c r="E20" s="8"/>
      <c r="F20" s="14">
        <v>4.0000000000000001E-3</v>
      </c>
      <c r="G20" s="14">
        <v>4.0000000000000001E-3</v>
      </c>
      <c r="H20" s="14">
        <v>3.0000000000000001E-3</v>
      </c>
      <c r="I20" s="14">
        <v>1.2E-2</v>
      </c>
      <c r="J20" s="9">
        <v>0</v>
      </c>
      <c r="K20" s="108">
        <v>2</v>
      </c>
      <c r="L20" s="108">
        <v>1</v>
      </c>
      <c r="M20" s="108">
        <v>2</v>
      </c>
      <c r="N20" s="32">
        <v>2</v>
      </c>
      <c r="O20" s="32">
        <v>0</v>
      </c>
      <c r="P20" s="32">
        <v>1</v>
      </c>
      <c r="Q20" s="111">
        <v>2</v>
      </c>
      <c r="R20" s="119">
        <v>0</v>
      </c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</row>
    <row r="21" spans="1:240" x14ac:dyDescent="0.55000000000000004">
      <c r="A21" s="33" t="s">
        <v>21</v>
      </c>
      <c r="B21" s="8"/>
      <c r="C21" s="8"/>
      <c r="D21" s="8"/>
      <c r="E21" s="8"/>
      <c r="F21" s="14">
        <v>0.14199999999999999</v>
      </c>
      <c r="G21" s="14">
        <v>0.18</v>
      </c>
      <c r="H21" s="14">
        <v>0.18</v>
      </c>
      <c r="I21" s="14">
        <v>0.182</v>
      </c>
      <c r="J21" s="9">
        <v>0.218</v>
      </c>
      <c r="K21" s="108">
        <v>195</v>
      </c>
      <c r="L21" s="108">
        <v>219</v>
      </c>
      <c r="M21" s="108">
        <v>241</v>
      </c>
      <c r="N21" s="32">
        <v>215</v>
      </c>
      <c r="O21" s="32">
        <v>214</v>
      </c>
      <c r="P21" s="32">
        <v>211</v>
      </c>
      <c r="Q21" s="111">
        <v>242</v>
      </c>
      <c r="R21" s="117">
        <v>258</v>
      </c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</row>
    <row r="22" spans="1:240" x14ac:dyDescent="0.55000000000000004">
      <c r="A22" s="33" t="s">
        <v>22</v>
      </c>
      <c r="B22" s="8"/>
      <c r="C22" s="8"/>
      <c r="D22" s="8"/>
      <c r="E22" s="8"/>
      <c r="F22" s="14">
        <v>0.20899999999999999</v>
      </c>
      <c r="G22" s="14">
        <v>0.191</v>
      </c>
      <c r="H22" s="14">
        <v>0.192</v>
      </c>
      <c r="I22" s="14">
        <v>0.17199999999999999</v>
      </c>
      <c r="J22" s="9">
        <v>0.191</v>
      </c>
      <c r="K22" s="108">
        <v>150</v>
      </c>
      <c r="L22" s="108">
        <v>184</v>
      </c>
      <c r="M22" s="108">
        <v>220</v>
      </c>
      <c r="N22" s="32">
        <v>190</v>
      </c>
      <c r="O22" s="32">
        <v>192</v>
      </c>
      <c r="P22" s="32">
        <v>202</v>
      </c>
      <c r="Q22" s="111">
        <v>203</v>
      </c>
      <c r="R22" s="117">
        <v>228</v>
      </c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</row>
    <row r="23" spans="1:240" x14ac:dyDescent="0.55000000000000004">
      <c r="A23" s="33" t="s">
        <v>23</v>
      </c>
      <c r="B23" s="8"/>
      <c r="C23" s="8"/>
      <c r="D23" s="8"/>
      <c r="E23" s="8"/>
      <c r="F23" s="14">
        <v>0.10299999999999999</v>
      </c>
      <c r="G23" s="14">
        <v>6.7000000000000004E-2</v>
      </c>
      <c r="H23" s="14">
        <v>4.8000000000000001E-2</v>
      </c>
      <c r="I23" s="14">
        <v>0.09</v>
      </c>
      <c r="J23" s="9">
        <v>0.1</v>
      </c>
      <c r="K23" s="108">
        <v>152</v>
      </c>
      <c r="L23" s="108">
        <v>197</v>
      </c>
      <c r="M23" s="108">
        <v>249</v>
      </c>
      <c r="N23" s="32">
        <v>233</v>
      </c>
      <c r="O23" s="32">
        <v>226</v>
      </c>
      <c r="P23" s="32">
        <v>234</v>
      </c>
      <c r="Q23" s="111">
        <v>236</v>
      </c>
      <c r="R23" s="117">
        <v>265</v>
      </c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</row>
    <row r="24" spans="1:240" x14ac:dyDescent="0.55000000000000004">
      <c r="A24" s="33" t="s">
        <v>24</v>
      </c>
      <c r="B24" s="8"/>
      <c r="C24" s="8"/>
      <c r="D24" s="8"/>
      <c r="E24" s="8"/>
      <c r="F24" s="14">
        <v>8.0000000000000002E-3</v>
      </c>
      <c r="G24" s="14">
        <v>1.0999999999999999E-2</v>
      </c>
      <c r="H24" s="14">
        <v>1.4999999999999999E-2</v>
      </c>
      <c r="I24" s="14">
        <v>1.2E-2</v>
      </c>
      <c r="J24" s="9">
        <v>2E-3</v>
      </c>
      <c r="K24" s="108">
        <v>10</v>
      </c>
      <c r="L24" s="108">
        <v>16</v>
      </c>
      <c r="M24" s="108">
        <v>14</v>
      </c>
      <c r="N24" s="32">
        <v>11</v>
      </c>
      <c r="O24" s="32">
        <v>13</v>
      </c>
      <c r="P24" s="32">
        <v>13</v>
      </c>
      <c r="Q24" s="111">
        <v>17</v>
      </c>
      <c r="R24" s="117">
        <v>23</v>
      </c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</row>
    <row r="25" spans="1:240" x14ac:dyDescent="0.55000000000000004">
      <c r="A25" s="33" t="s">
        <v>25</v>
      </c>
      <c r="B25" s="8"/>
      <c r="C25" s="8"/>
      <c r="D25" s="8"/>
      <c r="E25" s="8"/>
      <c r="F25" s="14">
        <v>8.0000000000000002E-3</v>
      </c>
      <c r="G25" s="14">
        <v>1.0999999999999999E-2</v>
      </c>
      <c r="H25" s="14">
        <v>1.4999999999999999E-2</v>
      </c>
      <c r="I25" s="14" t="s">
        <v>26</v>
      </c>
      <c r="J25" s="9" t="s">
        <v>26</v>
      </c>
      <c r="K25" s="67">
        <v>0</v>
      </c>
      <c r="L25" s="67">
        <v>0</v>
      </c>
      <c r="M25" s="67">
        <v>0</v>
      </c>
      <c r="N25" s="32">
        <v>1</v>
      </c>
      <c r="O25" s="32">
        <v>1</v>
      </c>
      <c r="P25" s="32">
        <v>0</v>
      </c>
      <c r="Q25" s="109">
        <v>0</v>
      </c>
      <c r="R25" s="117">
        <v>1</v>
      </c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</row>
    <row r="26" spans="1:240" x14ac:dyDescent="0.55000000000000004">
      <c r="A26" s="33" t="s">
        <v>27</v>
      </c>
      <c r="B26" s="16"/>
      <c r="C26" s="16"/>
      <c r="D26" s="16"/>
      <c r="E26" s="16"/>
      <c r="F26" s="27"/>
      <c r="G26" s="27"/>
      <c r="H26" s="27"/>
      <c r="I26" s="27" t="s">
        <v>26</v>
      </c>
      <c r="J26" s="10" t="s">
        <v>26</v>
      </c>
      <c r="K26" s="108">
        <v>24</v>
      </c>
      <c r="L26" s="108">
        <v>34</v>
      </c>
      <c r="M26" s="108">
        <v>42</v>
      </c>
      <c r="N26" s="32">
        <v>34</v>
      </c>
      <c r="O26" s="32">
        <v>50</v>
      </c>
      <c r="P26" s="32">
        <v>29</v>
      </c>
      <c r="Q26" s="111">
        <v>45</v>
      </c>
      <c r="R26" s="117">
        <v>57</v>
      </c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</row>
    <row r="27" spans="1:240" s="6" customFormat="1" x14ac:dyDescent="0.55000000000000004">
      <c r="A27" s="34" t="s">
        <v>28</v>
      </c>
      <c r="B27" s="16"/>
      <c r="C27" s="16"/>
      <c r="D27" s="16"/>
      <c r="E27" s="16"/>
      <c r="F27" s="27"/>
      <c r="G27" s="27"/>
      <c r="H27" s="27"/>
      <c r="I27" s="27" t="s">
        <v>26</v>
      </c>
      <c r="J27" s="10" t="s">
        <v>26</v>
      </c>
      <c r="K27" s="79">
        <f t="shared" ref="K27:Q27" si="7">SUM(K20:K26)/K29</f>
        <v>0.63755980861244022</v>
      </c>
      <c r="L27" s="79">
        <f t="shared" si="7"/>
        <v>0.71459934138309555</v>
      </c>
      <c r="M27" s="79">
        <f t="shared" si="7"/>
        <v>0.70009115770282593</v>
      </c>
      <c r="N27" s="79">
        <f t="shared" si="7"/>
        <v>0.6957403651115619</v>
      </c>
      <c r="O27" s="79">
        <f t="shared" si="7"/>
        <v>0.69809428284854569</v>
      </c>
      <c r="P27" s="79">
        <f t="shared" si="7"/>
        <v>0.67913385826771655</v>
      </c>
      <c r="Q27" s="79">
        <f t="shared" si="7"/>
        <v>0.70216776625824695</v>
      </c>
      <c r="R27" s="124">
        <f t="shared" ref="R27" si="8">SUM(R20:R26)/R29</f>
        <v>0.74219446922390719</v>
      </c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</row>
    <row r="28" spans="1:240" x14ac:dyDescent="0.55000000000000004">
      <c r="A28" s="33" t="s">
        <v>29</v>
      </c>
      <c r="B28" s="8"/>
      <c r="C28" s="8"/>
      <c r="D28" s="8"/>
      <c r="E28" s="8"/>
      <c r="F28" s="14">
        <v>0.45500000000000002</v>
      </c>
      <c r="G28" s="14">
        <v>0.48099999999999998</v>
      </c>
      <c r="H28" s="14">
        <v>0.51200000000000001</v>
      </c>
      <c r="I28" s="14">
        <v>0.48199999999999998</v>
      </c>
      <c r="J28" s="9">
        <v>0.44700000000000001</v>
      </c>
      <c r="K28" s="108">
        <v>303</v>
      </c>
      <c r="L28" s="108">
        <v>260</v>
      </c>
      <c r="M28" s="108">
        <v>329</v>
      </c>
      <c r="N28" s="32">
        <v>300</v>
      </c>
      <c r="O28" s="32">
        <v>301</v>
      </c>
      <c r="P28" s="32">
        <v>326</v>
      </c>
      <c r="Q28" s="111">
        <v>316</v>
      </c>
      <c r="R28" s="119">
        <v>289</v>
      </c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</row>
    <row r="29" spans="1:240" x14ac:dyDescent="0.55000000000000004">
      <c r="A29" s="75" t="s">
        <v>30</v>
      </c>
      <c r="B29" s="8"/>
      <c r="C29" s="8"/>
      <c r="D29" s="8"/>
      <c r="E29" s="8"/>
      <c r="F29" s="14"/>
      <c r="G29" s="14"/>
      <c r="H29" s="14"/>
      <c r="I29" s="14"/>
      <c r="J29" s="9"/>
      <c r="K29" s="81">
        <f t="shared" ref="K29:P29" si="9">SUM(K20:K26)+K28</f>
        <v>836</v>
      </c>
      <c r="L29" s="81">
        <f t="shared" si="9"/>
        <v>911</v>
      </c>
      <c r="M29" s="42">
        <f t="shared" si="9"/>
        <v>1097</v>
      </c>
      <c r="N29" s="42">
        <f t="shared" si="9"/>
        <v>986</v>
      </c>
      <c r="O29" s="42">
        <f t="shared" si="9"/>
        <v>997</v>
      </c>
      <c r="P29" s="42">
        <f t="shared" si="9"/>
        <v>1016</v>
      </c>
      <c r="Q29" s="42">
        <f>SUM(Q20:Q26)+Q28</f>
        <v>1061</v>
      </c>
      <c r="R29" s="125">
        <f>SUM(R20:R26)+R28</f>
        <v>1121</v>
      </c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</row>
    <row r="30" spans="1:240" x14ac:dyDescent="0.55000000000000004">
      <c r="A30" s="19" t="s">
        <v>31</v>
      </c>
      <c r="B30" s="8"/>
      <c r="C30" s="8"/>
      <c r="D30" s="8"/>
      <c r="E30" s="8"/>
      <c r="F30" s="14">
        <v>7.9000000000000001E-2</v>
      </c>
      <c r="G30" s="14">
        <v>6.7000000000000004E-2</v>
      </c>
      <c r="H30" s="14">
        <v>5.0999999999999997E-2</v>
      </c>
      <c r="I30" s="14">
        <v>5.0999999999999997E-2</v>
      </c>
      <c r="J30" s="9">
        <v>4.2000000000000003E-2</v>
      </c>
      <c r="K30" s="108">
        <v>91</v>
      </c>
      <c r="L30" s="108">
        <v>98</v>
      </c>
      <c r="M30" s="108">
        <v>74</v>
      </c>
      <c r="N30" s="32">
        <v>61</v>
      </c>
      <c r="O30" s="32">
        <v>36</v>
      </c>
      <c r="P30" s="32">
        <v>60</v>
      </c>
      <c r="Q30" s="111">
        <v>98</v>
      </c>
      <c r="R30" s="119">
        <v>119</v>
      </c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</row>
    <row r="31" spans="1:240" x14ac:dyDescent="0.55000000000000004">
      <c r="A31" s="38" t="s">
        <v>32</v>
      </c>
      <c r="B31" s="90"/>
      <c r="C31" s="90"/>
      <c r="D31" s="90"/>
      <c r="E31" s="90"/>
      <c r="F31" s="91"/>
      <c r="G31" s="91"/>
      <c r="H31" s="91"/>
      <c r="I31" s="91"/>
      <c r="J31" s="92"/>
      <c r="K31" s="110">
        <v>43</v>
      </c>
      <c r="L31" s="110">
        <v>63</v>
      </c>
      <c r="M31" s="110">
        <v>39</v>
      </c>
      <c r="N31" s="95">
        <v>47</v>
      </c>
      <c r="O31" s="95">
        <v>32</v>
      </c>
      <c r="P31" s="95">
        <v>41</v>
      </c>
      <c r="Q31" s="111">
        <v>47</v>
      </c>
      <c r="R31" s="119">
        <v>52</v>
      </c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</row>
    <row r="32" spans="1:240" s="6" customFormat="1" x14ac:dyDescent="0.55000000000000004">
      <c r="A32" s="40" t="s">
        <v>35</v>
      </c>
      <c r="B32" s="57"/>
      <c r="C32" s="57"/>
      <c r="D32" s="57"/>
      <c r="E32" s="57"/>
      <c r="F32" s="58">
        <f>253-20</f>
        <v>233</v>
      </c>
      <c r="G32" s="58">
        <f>283-19</f>
        <v>264</v>
      </c>
      <c r="H32" s="58">
        <f>334-17</f>
        <v>317</v>
      </c>
      <c r="I32" s="59">
        <f>413-21</f>
        <v>392</v>
      </c>
      <c r="J32" s="59">
        <f>409-17</f>
        <v>392</v>
      </c>
      <c r="K32" s="83">
        <f t="shared" ref="K32:Q32" si="10">K20+K21+K22+K23+K24+K25+K26+K28+K30+K31</f>
        <v>970</v>
      </c>
      <c r="L32" s="42">
        <f t="shared" si="10"/>
        <v>1072</v>
      </c>
      <c r="M32" s="42">
        <f t="shared" si="10"/>
        <v>1210</v>
      </c>
      <c r="N32" s="42">
        <f t="shared" si="10"/>
        <v>1094</v>
      </c>
      <c r="O32" s="42">
        <f t="shared" si="10"/>
        <v>1065</v>
      </c>
      <c r="P32" s="42">
        <f t="shared" si="10"/>
        <v>1117</v>
      </c>
      <c r="Q32" s="106">
        <f t="shared" si="10"/>
        <v>1206</v>
      </c>
      <c r="R32" s="122">
        <f t="shared" ref="R32" si="11">R20+R21+R22+R23+R24+R25+R26+R28+R30+R31</f>
        <v>1292</v>
      </c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</row>
    <row r="33" spans="1:240" s="6" customFormat="1" x14ac:dyDescent="0.55000000000000004">
      <c r="A33" s="40"/>
      <c r="B33" s="16"/>
      <c r="C33" s="16"/>
      <c r="D33" s="16"/>
      <c r="E33" s="16"/>
      <c r="F33" s="41"/>
      <c r="G33" s="41"/>
      <c r="H33" s="41"/>
      <c r="I33" s="17"/>
      <c r="J33" s="17"/>
      <c r="K33" s="84"/>
      <c r="L33" s="84"/>
      <c r="M33" s="41"/>
      <c r="N33" s="41"/>
      <c r="O33" s="41"/>
      <c r="P33" s="41"/>
      <c r="Q33" s="41"/>
      <c r="R33" s="126"/>
      <c r="S33" s="89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</row>
    <row r="34" spans="1:240" x14ac:dyDescent="0.55000000000000004">
      <c r="A34" s="48" t="s">
        <v>36</v>
      </c>
      <c r="B34" s="29"/>
      <c r="C34" s="30"/>
      <c r="D34" s="30"/>
      <c r="E34" s="30"/>
      <c r="F34" s="30"/>
      <c r="G34" s="30"/>
      <c r="H34" s="30"/>
      <c r="M34" s="32"/>
      <c r="N34" s="32"/>
      <c r="O34" s="32"/>
      <c r="P34" s="32"/>
      <c r="Q34" s="32"/>
      <c r="R34" s="123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</row>
    <row r="35" spans="1:240" x14ac:dyDescent="0.55000000000000004">
      <c r="A35" s="19" t="s">
        <v>20</v>
      </c>
      <c r="B35" s="12">
        <v>0</v>
      </c>
      <c r="C35" s="21">
        <v>8.0000000000000002E-3</v>
      </c>
      <c r="D35" s="21">
        <v>0</v>
      </c>
      <c r="E35" s="21">
        <v>0</v>
      </c>
      <c r="F35" s="21">
        <v>4.0000000000000001E-3</v>
      </c>
      <c r="G35" s="21">
        <v>0.01</v>
      </c>
      <c r="H35" s="21">
        <v>5.0000000000000001E-3</v>
      </c>
      <c r="I35" s="14">
        <v>1.0999999999999999E-2</v>
      </c>
      <c r="J35" s="9">
        <v>0</v>
      </c>
      <c r="K35" s="108">
        <v>1</v>
      </c>
      <c r="L35" s="108">
        <v>2</v>
      </c>
      <c r="M35" s="108">
        <v>1</v>
      </c>
      <c r="N35" s="11">
        <v>1</v>
      </c>
      <c r="O35" s="11">
        <v>1</v>
      </c>
      <c r="P35" s="11">
        <v>0</v>
      </c>
      <c r="Q35" s="11">
        <v>0</v>
      </c>
      <c r="R35" s="117">
        <v>1</v>
      </c>
    </row>
    <row r="36" spans="1:240" x14ac:dyDescent="0.55000000000000004">
      <c r="A36" s="19" t="s">
        <v>21</v>
      </c>
      <c r="B36" s="24">
        <v>0.159</v>
      </c>
      <c r="C36" s="23">
        <v>0.192</v>
      </c>
      <c r="D36" s="23">
        <v>0.22700000000000001</v>
      </c>
      <c r="E36" s="23">
        <v>0.193</v>
      </c>
      <c r="F36" s="23">
        <v>0.183</v>
      </c>
      <c r="G36" s="23">
        <v>0.20200000000000001</v>
      </c>
      <c r="H36" s="23">
        <v>0.217</v>
      </c>
      <c r="I36" s="14">
        <v>0.17499999999999999</v>
      </c>
      <c r="J36" s="9">
        <v>0.221</v>
      </c>
      <c r="K36" s="108">
        <v>52</v>
      </c>
      <c r="L36" s="108">
        <v>69</v>
      </c>
      <c r="M36" s="108">
        <v>94</v>
      </c>
      <c r="N36" s="11">
        <v>92</v>
      </c>
      <c r="O36" s="11">
        <v>95</v>
      </c>
      <c r="P36" s="11">
        <v>90</v>
      </c>
      <c r="Q36" s="111">
        <v>105</v>
      </c>
      <c r="R36" s="117">
        <v>119</v>
      </c>
    </row>
    <row r="37" spans="1:240" x14ac:dyDescent="0.55000000000000004">
      <c r="A37" s="19" t="s">
        <v>22</v>
      </c>
      <c r="B37" s="24">
        <v>0.159</v>
      </c>
      <c r="C37" s="23">
        <v>9.1999999999999998E-2</v>
      </c>
      <c r="D37" s="23">
        <v>0.127</v>
      </c>
      <c r="E37" s="23">
        <v>0.128</v>
      </c>
      <c r="F37" s="23">
        <v>0.17</v>
      </c>
      <c r="G37" s="23">
        <v>0.13500000000000001</v>
      </c>
      <c r="H37" s="23">
        <v>0.16700000000000001</v>
      </c>
      <c r="I37" s="14">
        <v>0.104</v>
      </c>
      <c r="J37" s="9">
        <v>9.4E-2</v>
      </c>
      <c r="K37" s="108">
        <v>41</v>
      </c>
      <c r="L37" s="108">
        <v>53</v>
      </c>
      <c r="M37" s="108">
        <v>45</v>
      </c>
      <c r="N37" s="11">
        <v>73</v>
      </c>
      <c r="O37" s="11">
        <v>68</v>
      </c>
      <c r="P37" s="11">
        <v>61</v>
      </c>
      <c r="Q37" s="111">
        <v>70</v>
      </c>
      <c r="R37" s="117">
        <v>51</v>
      </c>
    </row>
    <row r="38" spans="1:240" x14ac:dyDescent="0.55000000000000004">
      <c r="A38" s="19" t="s">
        <v>23</v>
      </c>
      <c r="B38" s="12">
        <v>7.3999999999999996E-2</v>
      </c>
      <c r="C38" s="21">
        <v>4.2000000000000003E-2</v>
      </c>
      <c r="D38" s="21">
        <v>5.7000000000000002E-2</v>
      </c>
      <c r="E38" s="21">
        <v>6.9000000000000006E-2</v>
      </c>
      <c r="F38" s="21">
        <v>7.9000000000000001E-2</v>
      </c>
      <c r="G38" s="21">
        <v>6.7000000000000004E-2</v>
      </c>
      <c r="H38" s="21">
        <v>9.5000000000000001E-2</v>
      </c>
      <c r="I38" s="14">
        <v>0.13400000000000001</v>
      </c>
      <c r="J38" s="9">
        <v>0.107</v>
      </c>
      <c r="K38" s="108">
        <v>55</v>
      </c>
      <c r="L38" s="108">
        <v>55</v>
      </c>
      <c r="M38" s="108">
        <v>70</v>
      </c>
      <c r="N38" s="11">
        <v>72</v>
      </c>
      <c r="O38" s="11">
        <v>83</v>
      </c>
      <c r="P38" s="11">
        <v>65</v>
      </c>
      <c r="Q38" s="111">
        <v>81</v>
      </c>
      <c r="R38" s="117">
        <v>84</v>
      </c>
    </row>
    <row r="39" spans="1:240" x14ac:dyDescent="0.55000000000000004">
      <c r="A39" s="19" t="s">
        <v>24</v>
      </c>
      <c r="B39" s="24">
        <v>1.0999999999999999E-2</v>
      </c>
      <c r="C39" s="23">
        <v>4.0000000000000001E-3</v>
      </c>
      <c r="D39" s="23">
        <v>4.0000000000000001E-3</v>
      </c>
      <c r="E39" s="23">
        <v>1.7999999999999999E-2</v>
      </c>
      <c r="F39" s="23">
        <v>1.2999999999999999E-2</v>
      </c>
      <c r="G39" s="23">
        <v>0.01</v>
      </c>
      <c r="H39" s="23">
        <v>5.0000000000000001E-3</v>
      </c>
      <c r="I39" s="14">
        <v>1.4999999999999999E-2</v>
      </c>
      <c r="J39" s="9">
        <v>0.01</v>
      </c>
      <c r="K39" s="108">
        <v>3</v>
      </c>
      <c r="L39" s="108">
        <v>1</v>
      </c>
      <c r="M39" s="108">
        <v>6</v>
      </c>
      <c r="N39" s="11">
        <v>2</v>
      </c>
      <c r="O39" s="11">
        <v>4</v>
      </c>
      <c r="P39" s="11">
        <v>3</v>
      </c>
      <c r="Q39" s="111">
        <v>2</v>
      </c>
      <c r="R39" s="117">
        <v>7</v>
      </c>
    </row>
    <row r="40" spans="1:240" x14ac:dyDescent="0.55000000000000004">
      <c r="A40" s="19" t="s">
        <v>25</v>
      </c>
      <c r="B40" s="24">
        <v>1.0999999999999999E-2</v>
      </c>
      <c r="C40" s="23">
        <v>4.0000000000000001E-3</v>
      </c>
      <c r="D40" s="23">
        <v>4.0000000000000001E-3</v>
      </c>
      <c r="E40" s="23">
        <v>1.7999999999999999E-2</v>
      </c>
      <c r="F40" s="23">
        <v>1.2999999999999999E-2</v>
      </c>
      <c r="G40" s="23">
        <v>0.01</v>
      </c>
      <c r="H40" s="23">
        <v>5.0000000000000001E-3</v>
      </c>
      <c r="I40" s="14" t="s">
        <v>26</v>
      </c>
      <c r="J40" s="9" t="s">
        <v>26</v>
      </c>
      <c r="K40" s="68">
        <v>0</v>
      </c>
      <c r="L40" s="68">
        <v>0</v>
      </c>
      <c r="M40" s="68">
        <v>0</v>
      </c>
      <c r="N40" s="11">
        <v>0</v>
      </c>
      <c r="O40" s="11">
        <v>0</v>
      </c>
      <c r="P40" s="11">
        <v>0</v>
      </c>
      <c r="Q40" s="111">
        <v>0</v>
      </c>
      <c r="R40" s="119">
        <v>0</v>
      </c>
    </row>
    <row r="41" spans="1:240" s="6" customFormat="1" x14ac:dyDescent="0.55000000000000004">
      <c r="A41" s="19" t="s">
        <v>27</v>
      </c>
      <c r="B41" s="13"/>
      <c r="C41" s="13"/>
      <c r="D41" s="13"/>
      <c r="E41" s="13"/>
      <c r="F41" s="13"/>
      <c r="G41" s="13"/>
      <c r="H41" s="13"/>
      <c r="I41" s="13" t="s">
        <v>26</v>
      </c>
      <c r="J41" s="7" t="s">
        <v>26</v>
      </c>
      <c r="K41" s="108">
        <v>12</v>
      </c>
      <c r="L41" s="108">
        <v>5</v>
      </c>
      <c r="M41" s="108">
        <v>11</v>
      </c>
      <c r="N41" s="11">
        <v>12</v>
      </c>
      <c r="O41" s="11">
        <v>16</v>
      </c>
      <c r="P41" s="11">
        <v>15</v>
      </c>
      <c r="Q41" s="11">
        <v>16</v>
      </c>
      <c r="R41" s="127">
        <v>9</v>
      </c>
    </row>
    <row r="42" spans="1:240" s="6" customFormat="1" x14ac:dyDescent="0.55000000000000004">
      <c r="A42" s="39" t="s">
        <v>28</v>
      </c>
      <c r="B42" s="13"/>
      <c r="C42" s="13"/>
      <c r="D42" s="13"/>
      <c r="E42" s="13"/>
      <c r="F42" s="13"/>
      <c r="G42" s="13"/>
      <c r="H42" s="13"/>
      <c r="I42" s="13" t="s">
        <v>26</v>
      </c>
      <c r="J42" s="7" t="s">
        <v>26</v>
      </c>
      <c r="K42" s="78">
        <f t="shared" ref="K42:Q42" si="12">SUM(K35:K41)/K44</f>
        <v>0.5795053003533569</v>
      </c>
      <c r="L42" s="78">
        <f t="shared" si="12"/>
        <v>0.6166666666666667</v>
      </c>
      <c r="M42" s="78">
        <f t="shared" si="12"/>
        <v>0.6202185792349727</v>
      </c>
      <c r="N42" s="78">
        <f t="shared" si="12"/>
        <v>0.61165048543689315</v>
      </c>
      <c r="O42" s="78">
        <f t="shared" si="12"/>
        <v>0.65601965601965606</v>
      </c>
      <c r="P42" s="78">
        <f t="shared" si="12"/>
        <v>0.60309278350515461</v>
      </c>
      <c r="Q42" s="78">
        <f t="shared" si="12"/>
        <v>0.67487684729064035</v>
      </c>
      <c r="R42" s="118">
        <f t="shared" ref="R42" si="13">SUM(R35:R41)/R44</f>
        <v>0.69132653061224492</v>
      </c>
    </row>
    <row r="43" spans="1:240" x14ac:dyDescent="0.55000000000000004">
      <c r="A43" s="19" t="s">
        <v>29</v>
      </c>
      <c r="B43" s="12">
        <v>0.434</v>
      </c>
      <c r="C43" s="21">
        <v>0.47299999999999998</v>
      </c>
      <c r="D43" s="21">
        <v>0.41499999999999998</v>
      </c>
      <c r="E43" s="21">
        <v>0.45</v>
      </c>
      <c r="F43" s="21">
        <v>0.44500000000000001</v>
      </c>
      <c r="G43" s="21">
        <v>0.45200000000000001</v>
      </c>
      <c r="H43" s="21">
        <v>0.434</v>
      </c>
      <c r="I43" s="14">
        <v>0.47399999999999998</v>
      </c>
      <c r="J43" s="9">
        <v>0.49299999999999999</v>
      </c>
      <c r="K43" s="108">
        <v>119</v>
      </c>
      <c r="L43" s="108">
        <v>115</v>
      </c>
      <c r="M43" s="108">
        <v>139</v>
      </c>
      <c r="N43" s="11">
        <v>160</v>
      </c>
      <c r="O43" s="11">
        <v>140</v>
      </c>
      <c r="P43" s="11">
        <v>154</v>
      </c>
      <c r="Q43" s="11">
        <v>132</v>
      </c>
      <c r="R43" s="127">
        <v>121</v>
      </c>
    </row>
    <row r="44" spans="1:240" x14ac:dyDescent="0.55000000000000004">
      <c r="A44" s="75" t="s">
        <v>30</v>
      </c>
      <c r="B44" s="12"/>
      <c r="C44" s="21"/>
      <c r="D44" s="21"/>
      <c r="E44" s="21"/>
      <c r="F44" s="21"/>
      <c r="G44" s="21"/>
      <c r="H44" s="21"/>
      <c r="I44" s="14"/>
      <c r="J44" s="9"/>
      <c r="K44" s="81">
        <f t="shared" ref="K44:Q44" si="14">SUM(K35:K41)+K43</f>
        <v>283</v>
      </c>
      <c r="L44" s="81">
        <f t="shared" si="14"/>
        <v>300</v>
      </c>
      <c r="M44" s="81">
        <f t="shared" si="14"/>
        <v>366</v>
      </c>
      <c r="N44" s="81">
        <f t="shared" si="14"/>
        <v>412</v>
      </c>
      <c r="O44" s="81">
        <f t="shared" si="14"/>
        <v>407</v>
      </c>
      <c r="P44" s="81">
        <f t="shared" si="14"/>
        <v>388</v>
      </c>
      <c r="Q44" s="81">
        <f t="shared" si="14"/>
        <v>406</v>
      </c>
      <c r="R44" s="128">
        <f t="shared" ref="R44" si="15">SUM(R35:R41)+R43</f>
        <v>392</v>
      </c>
    </row>
    <row r="45" spans="1:240" x14ac:dyDescent="0.55000000000000004">
      <c r="A45" s="19" t="s">
        <v>31</v>
      </c>
      <c r="B45" s="12"/>
      <c r="C45" s="21"/>
      <c r="D45" s="21"/>
      <c r="E45" s="21"/>
      <c r="F45" s="21">
        <v>0.105</v>
      </c>
      <c r="G45" s="21">
        <v>0.125</v>
      </c>
      <c r="H45" s="21">
        <v>7.6999999999999999E-2</v>
      </c>
      <c r="I45" s="14">
        <v>8.5999999999999993E-2</v>
      </c>
      <c r="J45" s="9">
        <v>7.3999999999999996E-2</v>
      </c>
      <c r="K45" s="108">
        <v>154</v>
      </c>
      <c r="L45" s="108">
        <v>116</v>
      </c>
      <c r="M45" s="108">
        <v>105</v>
      </c>
      <c r="N45" s="11">
        <v>116</v>
      </c>
      <c r="O45" s="11">
        <v>33</v>
      </c>
      <c r="P45" s="11">
        <v>80</v>
      </c>
      <c r="Q45" s="11">
        <v>88</v>
      </c>
      <c r="R45" s="127">
        <v>79</v>
      </c>
    </row>
    <row r="46" spans="1:240" x14ac:dyDescent="0.55000000000000004">
      <c r="A46" s="38" t="s">
        <v>32</v>
      </c>
      <c r="B46" s="96"/>
      <c r="C46" s="97"/>
      <c r="D46" s="97"/>
      <c r="E46" s="97"/>
      <c r="F46" s="97"/>
      <c r="G46" s="97"/>
      <c r="H46" s="97"/>
      <c r="I46" s="91"/>
      <c r="J46" s="92"/>
      <c r="K46" s="110">
        <v>30</v>
      </c>
      <c r="L46" s="110">
        <v>18</v>
      </c>
      <c r="M46" s="110">
        <v>23</v>
      </c>
      <c r="N46" s="63">
        <v>23</v>
      </c>
      <c r="O46" s="63">
        <v>16</v>
      </c>
      <c r="P46" s="63">
        <v>8</v>
      </c>
      <c r="Q46" s="11">
        <v>13</v>
      </c>
      <c r="R46" s="127">
        <v>13</v>
      </c>
    </row>
    <row r="47" spans="1:240" s="6" customFormat="1" x14ac:dyDescent="0.55000000000000004">
      <c r="A47" s="44" t="s">
        <v>37</v>
      </c>
      <c r="B47" s="53">
        <v>189</v>
      </c>
      <c r="C47" s="53">
        <v>239</v>
      </c>
      <c r="D47" s="53">
        <v>229</v>
      </c>
      <c r="E47" s="53">
        <v>218</v>
      </c>
      <c r="F47" s="58">
        <f>229-24</f>
        <v>205</v>
      </c>
      <c r="G47" s="58">
        <f>208-26</f>
        <v>182</v>
      </c>
      <c r="H47" s="58">
        <f>221-17</f>
        <v>204</v>
      </c>
      <c r="I47" s="59">
        <f>268-23</f>
        <v>245</v>
      </c>
      <c r="J47" s="59">
        <f>298-22</f>
        <v>276</v>
      </c>
      <c r="K47" s="42">
        <f t="shared" ref="K47:Q47" si="16">K35+K36+K37+K38+K39+K40+K41+K43+K45+K46</f>
        <v>467</v>
      </c>
      <c r="L47" s="42">
        <f t="shared" si="16"/>
        <v>434</v>
      </c>
      <c r="M47" s="42">
        <f t="shared" si="16"/>
        <v>494</v>
      </c>
      <c r="N47" s="42">
        <f t="shared" si="16"/>
        <v>551</v>
      </c>
      <c r="O47" s="42">
        <f t="shared" si="16"/>
        <v>456</v>
      </c>
      <c r="P47" s="42">
        <f t="shared" si="16"/>
        <v>476</v>
      </c>
      <c r="Q47" s="106">
        <f t="shared" si="16"/>
        <v>507</v>
      </c>
      <c r="R47" s="122">
        <f t="shared" ref="R47" si="17">R35+R36+R37+R38+R39+R40+R41+R43+R45+R46</f>
        <v>484</v>
      </c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</row>
    <row r="48" spans="1:240" x14ac:dyDescent="0.55000000000000004">
      <c r="A48" s="44"/>
      <c r="B48" s="42"/>
      <c r="C48" s="42"/>
      <c r="D48" s="42"/>
      <c r="E48" s="42"/>
      <c r="F48" s="41"/>
      <c r="G48" s="41"/>
      <c r="H48" s="41"/>
      <c r="I48" s="17"/>
      <c r="J48" s="17"/>
      <c r="K48" s="84"/>
      <c r="L48" s="84"/>
      <c r="M48" s="32"/>
      <c r="N48" s="32"/>
      <c r="O48" s="32"/>
      <c r="P48" s="32"/>
      <c r="Q48" s="32"/>
      <c r="R48" s="123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</row>
    <row r="49" spans="1:240" x14ac:dyDescent="0.55000000000000004">
      <c r="A49" s="46" t="s">
        <v>38</v>
      </c>
      <c r="B49" s="51"/>
      <c r="C49" s="51"/>
      <c r="D49" s="51"/>
      <c r="E49" s="51"/>
      <c r="F49" s="51"/>
      <c r="G49" s="51"/>
      <c r="M49" s="32"/>
      <c r="N49" s="32"/>
      <c r="O49" s="32"/>
      <c r="P49" s="32"/>
      <c r="Q49" s="32"/>
      <c r="R49" s="123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</row>
    <row r="50" spans="1:240" x14ac:dyDescent="0.55000000000000004">
      <c r="A50" s="19" t="s">
        <v>20</v>
      </c>
      <c r="F50" s="24">
        <v>6.0000000000000001E-3</v>
      </c>
      <c r="G50" s="24">
        <v>0</v>
      </c>
      <c r="H50" s="24">
        <v>0</v>
      </c>
      <c r="I50" s="14">
        <v>0</v>
      </c>
      <c r="J50" s="9">
        <v>5.0000000000000001E-3</v>
      </c>
      <c r="K50" s="108">
        <v>1</v>
      </c>
      <c r="L50" s="108">
        <v>1</v>
      </c>
      <c r="M50" s="108">
        <v>1</v>
      </c>
      <c r="N50" s="67">
        <v>0</v>
      </c>
      <c r="O50" s="32">
        <v>1</v>
      </c>
      <c r="P50" s="32">
        <v>0</v>
      </c>
      <c r="Q50" s="32">
        <v>0</v>
      </c>
      <c r="R50" s="117">
        <v>0</v>
      </c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</row>
    <row r="51" spans="1:240" x14ac:dyDescent="0.55000000000000004">
      <c r="A51" s="19" t="s">
        <v>21</v>
      </c>
      <c r="F51" s="24">
        <v>4.3999999999999997E-2</v>
      </c>
      <c r="G51" s="24">
        <v>7.8E-2</v>
      </c>
      <c r="H51" s="24">
        <v>0.104</v>
      </c>
      <c r="I51" s="14">
        <v>7.0000000000000007E-2</v>
      </c>
      <c r="J51" s="9">
        <v>5.2999999999999999E-2</v>
      </c>
      <c r="K51" s="108">
        <v>46</v>
      </c>
      <c r="L51" s="108">
        <v>42</v>
      </c>
      <c r="M51" s="108">
        <v>36</v>
      </c>
      <c r="N51" s="67">
        <v>48</v>
      </c>
      <c r="O51" s="32">
        <v>60</v>
      </c>
      <c r="P51" s="32">
        <v>62</v>
      </c>
      <c r="Q51" s="32">
        <v>60</v>
      </c>
      <c r="R51" s="117">
        <v>63</v>
      </c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</row>
    <row r="52" spans="1:240" x14ac:dyDescent="0.55000000000000004">
      <c r="A52" s="19" t="s">
        <v>22</v>
      </c>
      <c r="F52" s="24">
        <v>0.20399999999999999</v>
      </c>
      <c r="G52" s="24">
        <v>0.16700000000000001</v>
      </c>
      <c r="H52" s="24">
        <v>0.222</v>
      </c>
      <c r="I52" s="14">
        <v>0.22</v>
      </c>
      <c r="J52" s="9">
        <v>0.20599999999999999</v>
      </c>
      <c r="K52" s="108">
        <v>61</v>
      </c>
      <c r="L52" s="108">
        <v>85</v>
      </c>
      <c r="M52" s="108">
        <v>78</v>
      </c>
      <c r="N52" s="67">
        <v>73</v>
      </c>
      <c r="O52" s="32">
        <v>72</v>
      </c>
      <c r="P52" s="32">
        <v>83</v>
      </c>
      <c r="Q52" s="32">
        <v>80</v>
      </c>
      <c r="R52" s="117">
        <v>91</v>
      </c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</row>
    <row r="53" spans="1:240" x14ac:dyDescent="0.55000000000000004">
      <c r="A53" s="19" t="s">
        <v>23</v>
      </c>
      <c r="F53" s="24">
        <v>2.1999999999999999E-2</v>
      </c>
      <c r="G53" s="24">
        <v>6.7000000000000004E-2</v>
      </c>
      <c r="H53" s="24">
        <v>4.3999999999999997E-2</v>
      </c>
      <c r="I53" s="14">
        <v>6.5000000000000002E-2</v>
      </c>
      <c r="J53" s="9">
        <v>0.11</v>
      </c>
      <c r="K53" s="108">
        <v>46</v>
      </c>
      <c r="L53" s="108">
        <v>44</v>
      </c>
      <c r="M53" s="108">
        <v>58</v>
      </c>
      <c r="N53" s="67">
        <v>54</v>
      </c>
      <c r="O53" s="32">
        <v>52</v>
      </c>
      <c r="P53" s="32">
        <v>71</v>
      </c>
      <c r="Q53" s="32">
        <v>80</v>
      </c>
      <c r="R53" s="117">
        <v>87</v>
      </c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</row>
    <row r="54" spans="1:240" x14ac:dyDescent="0.55000000000000004">
      <c r="A54" s="19" t="s">
        <v>24</v>
      </c>
      <c r="F54" s="24">
        <v>6.0000000000000001E-3</v>
      </c>
      <c r="G54" s="24">
        <v>2.1999999999999999E-2</v>
      </c>
      <c r="H54" s="24">
        <v>0</v>
      </c>
      <c r="I54" s="14">
        <v>1.6E-2</v>
      </c>
      <c r="J54" s="9">
        <v>1.9E-2</v>
      </c>
      <c r="K54" s="108">
        <v>7</v>
      </c>
      <c r="L54" s="108">
        <v>6</v>
      </c>
      <c r="M54" s="108">
        <v>4</v>
      </c>
      <c r="N54" s="67">
        <v>4</v>
      </c>
      <c r="O54" s="32">
        <v>4</v>
      </c>
      <c r="P54" s="32">
        <v>7</v>
      </c>
      <c r="Q54" s="32">
        <v>4</v>
      </c>
      <c r="R54" s="117">
        <v>7</v>
      </c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</row>
    <row r="55" spans="1:240" x14ac:dyDescent="0.55000000000000004">
      <c r="A55" s="19" t="s">
        <v>25</v>
      </c>
      <c r="F55" s="24">
        <v>6.0000000000000001E-3</v>
      </c>
      <c r="G55" s="24">
        <v>2.1999999999999999E-2</v>
      </c>
      <c r="H55" s="24">
        <v>0</v>
      </c>
      <c r="I55" s="14" t="s">
        <v>26</v>
      </c>
      <c r="J55" s="9" t="s">
        <v>26</v>
      </c>
      <c r="K55" s="69">
        <v>0</v>
      </c>
      <c r="L55" s="69">
        <v>0</v>
      </c>
      <c r="M55" s="69">
        <v>0</v>
      </c>
      <c r="N55" s="67">
        <v>0</v>
      </c>
      <c r="O55" s="32">
        <v>0</v>
      </c>
      <c r="P55" s="32">
        <v>0</v>
      </c>
      <c r="Q55" s="32">
        <v>0</v>
      </c>
      <c r="R55" s="123">
        <v>0</v>
      </c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</row>
    <row r="56" spans="1:240" x14ac:dyDescent="0.55000000000000004">
      <c r="A56" s="19" t="s">
        <v>27</v>
      </c>
      <c r="F56" s="35"/>
      <c r="G56" s="35"/>
      <c r="H56" s="35"/>
      <c r="I56" s="13" t="s">
        <v>26</v>
      </c>
      <c r="J56" s="13" t="s">
        <v>26</v>
      </c>
      <c r="K56" s="108">
        <v>11</v>
      </c>
      <c r="L56" s="108">
        <v>21</v>
      </c>
      <c r="M56" s="108">
        <v>25</v>
      </c>
      <c r="N56" s="67">
        <v>15</v>
      </c>
      <c r="O56" s="32">
        <v>12</v>
      </c>
      <c r="P56" s="32">
        <v>25</v>
      </c>
      <c r="Q56" s="32">
        <v>12</v>
      </c>
      <c r="R56" s="123">
        <v>17</v>
      </c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</row>
    <row r="57" spans="1:240" s="6" customFormat="1" x14ac:dyDescent="0.55000000000000004">
      <c r="A57" s="25" t="s">
        <v>28</v>
      </c>
      <c r="B57" s="17"/>
      <c r="C57" s="17"/>
      <c r="D57" s="17"/>
      <c r="E57" s="17"/>
      <c r="F57" s="35"/>
      <c r="G57" s="35"/>
      <c r="H57" s="35"/>
      <c r="I57" s="13" t="s">
        <v>26</v>
      </c>
      <c r="J57" s="13" t="s">
        <v>26</v>
      </c>
      <c r="K57" s="80">
        <f t="shared" ref="K57:Q57" si="18">SUM(K50:K56)/K59</f>
        <v>0.41849148418491483</v>
      </c>
      <c r="L57" s="80">
        <f t="shared" si="18"/>
        <v>0.45537757437070936</v>
      </c>
      <c r="M57" s="80">
        <f t="shared" si="18"/>
        <v>0.44395604395604393</v>
      </c>
      <c r="N57" s="80">
        <f t="shared" si="18"/>
        <v>0.49743589743589745</v>
      </c>
      <c r="O57" s="80">
        <f t="shared" si="18"/>
        <v>0.47857142857142859</v>
      </c>
      <c r="P57" s="80">
        <f t="shared" si="18"/>
        <v>0.53333333333333333</v>
      </c>
      <c r="Q57" s="80">
        <f t="shared" si="18"/>
        <v>0.5375854214123007</v>
      </c>
      <c r="R57" s="129">
        <f t="shared" ref="R57" si="19">SUM(R50:R56)/R59</f>
        <v>0.60502283105022836</v>
      </c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5"/>
      <c r="HV57" s="5"/>
      <c r="HW57" s="5"/>
      <c r="HX57" s="5"/>
      <c r="HY57" s="5"/>
      <c r="HZ57" s="5"/>
      <c r="IA57" s="5"/>
      <c r="IB57" s="5"/>
      <c r="IC57" s="5"/>
      <c r="ID57" s="5"/>
      <c r="IE57" s="5"/>
      <c r="IF57" s="5"/>
    </row>
    <row r="58" spans="1:240" x14ac:dyDescent="0.55000000000000004">
      <c r="A58" s="19" t="s">
        <v>29</v>
      </c>
      <c r="F58" s="24">
        <v>0.70199999999999996</v>
      </c>
      <c r="G58" s="24">
        <v>0.64400000000000002</v>
      </c>
      <c r="H58" s="24">
        <v>0.61499999999999999</v>
      </c>
      <c r="I58" s="14">
        <v>0.61299999999999999</v>
      </c>
      <c r="J58" s="9">
        <v>0.60299999999999998</v>
      </c>
      <c r="K58" s="108">
        <v>239</v>
      </c>
      <c r="L58" s="108">
        <v>238</v>
      </c>
      <c r="M58" s="108">
        <v>253</v>
      </c>
      <c r="N58" s="67">
        <v>196</v>
      </c>
      <c r="O58" s="32">
        <v>219</v>
      </c>
      <c r="P58" s="32">
        <v>217</v>
      </c>
      <c r="Q58" s="32">
        <v>203</v>
      </c>
      <c r="R58" s="123">
        <v>173</v>
      </c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</row>
    <row r="59" spans="1:240" x14ac:dyDescent="0.55000000000000004">
      <c r="A59" s="75" t="s">
        <v>30</v>
      </c>
      <c r="F59" s="24"/>
      <c r="G59" s="24"/>
      <c r="H59" s="24"/>
      <c r="I59" s="14"/>
      <c r="J59" s="9"/>
      <c r="K59" s="81">
        <f t="shared" ref="K59:Q59" si="20">SUM(K50:K56)+K58</f>
        <v>411</v>
      </c>
      <c r="L59" s="81">
        <f t="shared" si="20"/>
        <v>437</v>
      </c>
      <c r="M59" s="81">
        <f t="shared" si="20"/>
        <v>455</v>
      </c>
      <c r="N59" s="81">
        <f t="shared" si="20"/>
        <v>390</v>
      </c>
      <c r="O59" s="81">
        <f t="shared" si="20"/>
        <v>420</v>
      </c>
      <c r="P59" s="81">
        <f t="shared" si="20"/>
        <v>465</v>
      </c>
      <c r="Q59" s="81">
        <f t="shared" si="20"/>
        <v>439</v>
      </c>
      <c r="R59" s="128">
        <f t="shared" ref="R59" si="21">SUM(R50:R56)+R58</f>
        <v>438</v>
      </c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</row>
    <row r="60" spans="1:240" x14ac:dyDescent="0.55000000000000004">
      <c r="A60" s="19" t="s">
        <v>31</v>
      </c>
      <c r="F60" s="24">
        <v>1.7000000000000001E-2</v>
      </c>
      <c r="G60" s="24">
        <v>2.1999999999999999E-2</v>
      </c>
      <c r="H60" s="24">
        <v>1.4999999999999999E-2</v>
      </c>
      <c r="I60" s="14">
        <v>1.6E-2</v>
      </c>
      <c r="J60" s="9">
        <v>5.0000000000000001E-3</v>
      </c>
      <c r="K60" s="108">
        <v>6</v>
      </c>
      <c r="L60" s="108">
        <v>6</v>
      </c>
      <c r="M60" s="108">
        <v>8</v>
      </c>
      <c r="N60" s="67">
        <v>4</v>
      </c>
      <c r="O60" s="32">
        <v>2</v>
      </c>
      <c r="P60" s="32">
        <v>3</v>
      </c>
      <c r="Q60" s="32">
        <v>5</v>
      </c>
      <c r="R60" s="123">
        <v>6</v>
      </c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</row>
    <row r="61" spans="1:240" x14ac:dyDescent="0.55000000000000004">
      <c r="A61" s="38" t="s">
        <v>32</v>
      </c>
      <c r="B61" s="63"/>
      <c r="C61" s="63"/>
      <c r="D61" s="63"/>
      <c r="E61" s="63"/>
      <c r="F61" s="96"/>
      <c r="G61" s="96"/>
      <c r="H61" s="96"/>
      <c r="I61" s="91"/>
      <c r="J61" s="92"/>
      <c r="K61" s="110">
        <v>30</v>
      </c>
      <c r="L61" s="110">
        <v>24</v>
      </c>
      <c r="M61" s="110">
        <v>23</v>
      </c>
      <c r="N61" s="98">
        <v>19</v>
      </c>
      <c r="O61" s="95">
        <v>8</v>
      </c>
      <c r="P61" s="95">
        <v>14</v>
      </c>
      <c r="Q61" s="32">
        <v>15</v>
      </c>
      <c r="R61" s="123">
        <v>11</v>
      </c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</row>
    <row r="62" spans="1:240" s="6" customFormat="1" x14ac:dyDescent="0.55000000000000004">
      <c r="A62" s="44" t="s">
        <v>39</v>
      </c>
      <c r="B62" s="60">
        <v>1.4999999999999999E-2</v>
      </c>
      <c r="C62" s="61">
        <v>7.0000000000000001E-3</v>
      </c>
      <c r="D62" s="57"/>
      <c r="E62" s="57"/>
      <c r="F62" s="58">
        <f>181-3</f>
        <v>178</v>
      </c>
      <c r="G62" s="58">
        <f>90-2</f>
        <v>88</v>
      </c>
      <c r="H62" s="58">
        <f>135-2</f>
        <v>133</v>
      </c>
      <c r="I62" s="62">
        <f>186-3</f>
        <v>183</v>
      </c>
      <c r="J62" s="59">
        <f>209-1</f>
        <v>208</v>
      </c>
      <c r="K62" s="85">
        <f t="shared" ref="K62:Q62" si="22">K50+K51+K52+K53+K54+K55+K56+K58+K60+K61</f>
        <v>447</v>
      </c>
      <c r="L62" s="85">
        <f t="shared" si="22"/>
        <v>467</v>
      </c>
      <c r="M62" s="85">
        <f t="shared" si="22"/>
        <v>486</v>
      </c>
      <c r="N62" s="85">
        <f t="shared" si="22"/>
        <v>413</v>
      </c>
      <c r="O62" s="85">
        <f t="shared" si="22"/>
        <v>430</v>
      </c>
      <c r="P62" s="85">
        <f t="shared" si="22"/>
        <v>482</v>
      </c>
      <c r="Q62" s="107">
        <f t="shared" si="22"/>
        <v>459</v>
      </c>
      <c r="R62" s="130">
        <f t="shared" ref="R62" si="23">R50+R51+R52+R53+R54+R55+R56+R58+R60+R61</f>
        <v>455</v>
      </c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5"/>
      <c r="HA62" s="5"/>
      <c r="HB62" s="5"/>
      <c r="HC62" s="5"/>
      <c r="HD62" s="5"/>
      <c r="HE62" s="5"/>
      <c r="HF62" s="5"/>
      <c r="HG62" s="5"/>
      <c r="HH62" s="5"/>
      <c r="HI62" s="5"/>
      <c r="HJ62" s="5"/>
      <c r="HK62" s="5"/>
      <c r="HL62" s="5"/>
      <c r="HM62" s="5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</row>
    <row r="63" spans="1:240" x14ac:dyDescent="0.55000000000000004">
      <c r="R63" s="127"/>
    </row>
    <row r="64" spans="1:240" x14ac:dyDescent="0.55000000000000004">
      <c r="A64" s="16" t="s">
        <v>40</v>
      </c>
      <c r="B64" s="8"/>
      <c r="C64" s="8"/>
      <c r="D64" s="8"/>
      <c r="E64" s="8"/>
      <c r="F64" s="50"/>
      <c r="G64" s="50"/>
      <c r="H64" s="50"/>
      <c r="M64" s="32"/>
      <c r="N64" s="32"/>
      <c r="O64" s="32"/>
      <c r="P64" s="32"/>
      <c r="Q64" s="32"/>
      <c r="R64" s="123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</row>
    <row r="65" spans="1:240" x14ac:dyDescent="0.55000000000000004">
      <c r="A65" s="33" t="s">
        <v>20</v>
      </c>
      <c r="B65" s="8"/>
      <c r="C65" s="8"/>
      <c r="D65" s="8"/>
      <c r="E65" s="8"/>
      <c r="F65" s="14">
        <v>4.0000000000000001E-3</v>
      </c>
      <c r="G65" s="14">
        <v>4.0000000000000001E-3</v>
      </c>
      <c r="H65" s="14" t="s">
        <v>26</v>
      </c>
      <c r="I65" s="14" t="s">
        <v>26</v>
      </c>
      <c r="J65" s="9" t="s">
        <v>26</v>
      </c>
      <c r="K65" s="69">
        <v>0</v>
      </c>
      <c r="L65" s="69">
        <v>0</v>
      </c>
      <c r="M65" s="69">
        <v>0</v>
      </c>
      <c r="N65" s="32">
        <v>4</v>
      </c>
      <c r="O65" s="32">
        <v>0</v>
      </c>
      <c r="P65" s="32">
        <v>0</v>
      </c>
      <c r="Q65" s="109">
        <v>0</v>
      </c>
      <c r="R65" s="117">
        <v>0</v>
      </c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</row>
    <row r="66" spans="1:240" x14ac:dyDescent="0.55000000000000004">
      <c r="A66" s="33" t="s">
        <v>21</v>
      </c>
      <c r="B66" s="8"/>
      <c r="C66" s="8"/>
      <c r="D66" s="8"/>
      <c r="E66" s="8"/>
      <c r="F66" s="14">
        <v>0.14199999999999999</v>
      </c>
      <c r="G66" s="14">
        <v>0.18</v>
      </c>
      <c r="H66" s="14" t="s">
        <v>26</v>
      </c>
      <c r="I66" s="14" t="s">
        <v>26</v>
      </c>
      <c r="J66" s="9" t="s">
        <v>26</v>
      </c>
      <c r="K66" s="108">
        <v>4</v>
      </c>
      <c r="L66" s="108">
        <v>4</v>
      </c>
      <c r="M66" s="108">
        <v>7</v>
      </c>
      <c r="N66" s="32">
        <v>8</v>
      </c>
      <c r="O66" s="32">
        <v>10</v>
      </c>
      <c r="P66" s="32">
        <v>8</v>
      </c>
      <c r="Q66" s="111">
        <v>4</v>
      </c>
      <c r="R66" s="117">
        <v>11</v>
      </c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</row>
    <row r="67" spans="1:240" x14ac:dyDescent="0.55000000000000004">
      <c r="A67" s="33" t="s">
        <v>22</v>
      </c>
      <c r="B67" s="8"/>
      <c r="C67" s="8"/>
      <c r="D67" s="8"/>
      <c r="E67" s="8"/>
      <c r="F67" s="14">
        <v>0.20899999999999999</v>
      </c>
      <c r="G67" s="14">
        <v>0.191</v>
      </c>
      <c r="H67" s="14" t="s">
        <v>26</v>
      </c>
      <c r="I67" s="14" t="s">
        <v>26</v>
      </c>
      <c r="J67" s="9" t="s">
        <v>26</v>
      </c>
      <c r="K67" s="108">
        <v>11</v>
      </c>
      <c r="L67" s="108">
        <v>13</v>
      </c>
      <c r="M67" s="108">
        <v>17</v>
      </c>
      <c r="N67" s="32">
        <v>11</v>
      </c>
      <c r="O67" s="32">
        <v>19</v>
      </c>
      <c r="P67" s="32">
        <v>11</v>
      </c>
      <c r="Q67" s="111">
        <v>18</v>
      </c>
      <c r="R67" s="117">
        <v>29</v>
      </c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</row>
    <row r="68" spans="1:240" x14ac:dyDescent="0.55000000000000004">
      <c r="A68" s="33" t="s">
        <v>23</v>
      </c>
      <c r="B68" s="8"/>
      <c r="C68" s="8"/>
      <c r="D68" s="8"/>
      <c r="E68" s="8"/>
      <c r="F68" s="14">
        <v>0.10299999999999999</v>
      </c>
      <c r="G68" s="14">
        <v>6.7000000000000004E-2</v>
      </c>
      <c r="H68" s="14" t="s">
        <v>26</v>
      </c>
      <c r="I68" s="14" t="s">
        <v>26</v>
      </c>
      <c r="J68" s="9" t="s">
        <v>26</v>
      </c>
      <c r="K68" s="108">
        <v>11</v>
      </c>
      <c r="L68" s="108">
        <v>11</v>
      </c>
      <c r="M68" s="108">
        <v>14</v>
      </c>
      <c r="N68" s="32">
        <v>18</v>
      </c>
      <c r="O68" s="32">
        <v>18</v>
      </c>
      <c r="P68" s="32">
        <v>23</v>
      </c>
      <c r="Q68" s="111">
        <v>29</v>
      </c>
      <c r="R68" s="117">
        <v>49</v>
      </c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</row>
    <row r="69" spans="1:240" x14ac:dyDescent="0.55000000000000004">
      <c r="A69" s="33" t="s">
        <v>24</v>
      </c>
      <c r="B69" s="8"/>
      <c r="C69" s="8"/>
      <c r="D69" s="8"/>
      <c r="E69" s="8"/>
      <c r="F69" s="14">
        <v>8.0000000000000002E-3</v>
      </c>
      <c r="G69" s="14">
        <v>1.0999999999999999E-2</v>
      </c>
      <c r="H69" s="14" t="s">
        <v>26</v>
      </c>
      <c r="I69" s="14" t="s">
        <v>26</v>
      </c>
      <c r="J69" s="9" t="s">
        <v>26</v>
      </c>
      <c r="K69" s="108">
        <v>1</v>
      </c>
      <c r="L69" s="108">
        <v>3</v>
      </c>
      <c r="M69" s="108">
        <v>2</v>
      </c>
      <c r="N69" s="32">
        <v>0</v>
      </c>
      <c r="O69" s="32">
        <v>1</v>
      </c>
      <c r="P69" s="32">
        <v>1</v>
      </c>
      <c r="Q69" s="111">
        <v>2</v>
      </c>
      <c r="R69" s="117">
        <v>5</v>
      </c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</row>
    <row r="70" spans="1:240" x14ac:dyDescent="0.55000000000000004">
      <c r="A70" s="33" t="s">
        <v>25</v>
      </c>
      <c r="B70" s="8"/>
      <c r="C70" s="8"/>
      <c r="D70" s="8"/>
      <c r="E70" s="8"/>
      <c r="F70" s="14">
        <v>8.0000000000000002E-3</v>
      </c>
      <c r="G70" s="14">
        <v>1.0999999999999999E-2</v>
      </c>
      <c r="H70" s="14" t="s">
        <v>26</v>
      </c>
      <c r="I70" s="14" t="s">
        <v>26</v>
      </c>
      <c r="J70" s="9" t="s">
        <v>26</v>
      </c>
      <c r="K70" s="67">
        <v>0</v>
      </c>
      <c r="L70" s="67">
        <v>0</v>
      </c>
      <c r="M70" s="67">
        <v>0</v>
      </c>
      <c r="N70" s="32">
        <v>0</v>
      </c>
      <c r="O70" s="32">
        <v>0</v>
      </c>
      <c r="P70" s="32">
        <v>0</v>
      </c>
      <c r="Q70" s="111">
        <v>1</v>
      </c>
      <c r="R70" s="117">
        <v>0</v>
      </c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</row>
    <row r="71" spans="1:240" x14ac:dyDescent="0.55000000000000004">
      <c r="A71" s="33" t="s">
        <v>27</v>
      </c>
      <c r="B71" s="16"/>
      <c r="C71" s="16"/>
      <c r="D71" s="16"/>
      <c r="E71" s="16"/>
      <c r="F71" s="27"/>
      <c r="G71" s="27"/>
      <c r="H71" s="27"/>
      <c r="I71" s="27" t="s">
        <v>26</v>
      </c>
      <c r="J71" s="10" t="s">
        <v>26</v>
      </c>
      <c r="K71" s="108">
        <v>1</v>
      </c>
      <c r="L71" s="108">
        <v>1</v>
      </c>
      <c r="M71" s="108">
        <v>2</v>
      </c>
      <c r="N71" s="82">
        <v>7</v>
      </c>
      <c r="O71" s="32">
        <v>4</v>
      </c>
      <c r="P71" s="32">
        <v>6</v>
      </c>
      <c r="Q71" s="111">
        <v>1</v>
      </c>
      <c r="R71" s="117">
        <v>5</v>
      </c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</row>
    <row r="72" spans="1:240" s="6" customFormat="1" x14ac:dyDescent="0.55000000000000004">
      <c r="A72" s="34" t="s">
        <v>28</v>
      </c>
      <c r="B72" s="16"/>
      <c r="C72" s="16"/>
      <c r="D72" s="16"/>
      <c r="E72" s="16"/>
      <c r="F72" s="27"/>
      <c r="G72" s="27"/>
      <c r="H72" s="27"/>
      <c r="I72" s="27" t="s">
        <v>26</v>
      </c>
      <c r="J72" s="10" t="s">
        <v>26</v>
      </c>
      <c r="K72" s="79">
        <f t="shared" ref="K72:Q72" si="24">SUM(K65:K71)/K74</f>
        <v>0.56000000000000005</v>
      </c>
      <c r="L72" s="79">
        <f t="shared" si="24"/>
        <v>0.66666666666666663</v>
      </c>
      <c r="M72" s="79">
        <f t="shared" si="24"/>
        <v>0.61764705882352944</v>
      </c>
      <c r="N72" s="79">
        <f t="shared" si="24"/>
        <v>0.54545454545454541</v>
      </c>
      <c r="O72" s="79">
        <f t="shared" si="24"/>
        <v>0.50980392156862742</v>
      </c>
      <c r="P72" s="79">
        <f t="shared" si="24"/>
        <v>0.56976744186046513</v>
      </c>
      <c r="Q72" s="79">
        <f t="shared" si="24"/>
        <v>0.58510638297872342</v>
      </c>
      <c r="R72" s="124">
        <f t="shared" ref="R72" si="25">SUM(R65:R71)/R74</f>
        <v>0.71739130434782605</v>
      </c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</row>
    <row r="73" spans="1:240" x14ac:dyDescent="0.55000000000000004">
      <c r="A73" s="33" t="s">
        <v>29</v>
      </c>
      <c r="B73" s="8"/>
      <c r="C73" s="8"/>
      <c r="D73" s="8"/>
      <c r="E73" s="8"/>
      <c r="F73" s="14">
        <v>0.45500000000000002</v>
      </c>
      <c r="G73" s="14">
        <v>0.48099999999999998</v>
      </c>
      <c r="H73" s="14" t="s">
        <v>26</v>
      </c>
      <c r="I73" s="14" t="s">
        <v>26</v>
      </c>
      <c r="J73" s="9" t="s">
        <v>26</v>
      </c>
      <c r="K73" s="108">
        <v>22</v>
      </c>
      <c r="L73" s="108">
        <v>16</v>
      </c>
      <c r="M73" s="108">
        <v>26</v>
      </c>
      <c r="N73" s="82">
        <v>40</v>
      </c>
      <c r="O73" s="32">
        <v>50</v>
      </c>
      <c r="P73" s="32">
        <v>37</v>
      </c>
      <c r="Q73" s="32">
        <v>39</v>
      </c>
      <c r="R73" s="123">
        <v>39</v>
      </c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</row>
    <row r="74" spans="1:240" x14ac:dyDescent="0.55000000000000004">
      <c r="A74" s="75" t="s">
        <v>30</v>
      </c>
      <c r="B74" s="8"/>
      <c r="C74" s="8"/>
      <c r="D74" s="8"/>
      <c r="E74" s="8"/>
      <c r="F74" s="14"/>
      <c r="G74" s="14"/>
      <c r="H74" s="14"/>
      <c r="I74" s="14"/>
      <c r="J74" s="9"/>
      <c r="K74" s="81">
        <f t="shared" ref="K74:Q74" si="26">SUM(K65:K71)+K73</f>
        <v>50</v>
      </c>
      <c r="L74" s="81">
        <f t="shared" si="26"/>
        <v>48</v>
      </c>
      <c r="M74" s="81">
        <f t="shared" si="26"/>
        <v>68</v>
      </c>
      <c r="N74" s="81">
        <f t="shared" si="26"/>
        <v>88</v>
      </c>
      <c r="O74" s="81">
        <f t="shared" si="26"/>
        <v>102</v>
      </c>
      <c r="P74" s="81">
        <f t="shared" si="26"/>
        <v>86</v>
      </c>
      <c r="Q74" s="81">
        <f t="shared" si="26"/>
        <v>94</v>
      </c>
      <c r="R74" s="128">
        <f t="shared" ref="R74" si="27">SUM(R65:R71)+R73</f>
        <v>138</v>
      </c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</row>
    <row r="75" spans="1:240" x14ac:dyDescent="0.55000000000000004">
      <c r="A75" s="19" t="s">
        <v>31</v>
      </c>
      <c r="B75" s="8"/>
      <c r="C75" s="8"/>
      <c r="D75" s="8"/>
      <c r="E75" s="8"/>
      <c r="F75" s="14">
        <v>7.9000000000000001E-2</v>
      </c>
      <c r="G75" s="14">
        <v>6.7000000000000004E-2</v>
      </c>
      <c r="H75" s="14" t="s">
        <v>26</v>
      </c>
      <c r="I75" s="14" t="s">
        <v>26</v>
      </c>
      <c r="J75" s="9" t="s">
        <v>26</v>
      </c>
      <c r="K75" s="69">
        <v>0</v>
      </c>
      <c r="L75" s="69">
        <v>0</v>
      </c>
      <c r="M75" s="108">
        <v>2</v>
      </c>
      <c r="N75" s="82">
        <v>3</v>
      </c>
      <c r="O75" s="32">
        <v>2</v>
      </c>
      <c r="P75" s="32">
        <v>2</v>
      </c>
      <c r="Q75" s="32">
        <v>0</v>
      </c>
      <c r="R75" s="123">
        <v>5</v>
      </c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</row>
    <row r="76" spans="1:240" x14ac:dyDescent="0.55000000000000004">
      <c r="A76" s="38" t="s">
        <v>32</v>
      </c>
      <c r="B76" s="90"/>
      <c r="C76" s="90"/>
      <c r="D76" s="90"/>
      <c r="E76" s="90"/>
      <c r="F76" s="91"/>
      <c r="G76" s="91"/>
      <c r="H76" s="91"/>
      <c r="I76" s="91"/>
      <c r="J76" s="92"/>
      <c r="K76" s="110">
        <v>1</v>
      </c>
      <c r="L76" s="110">
        <v>3</v>
      </c>
      <c r="M76" s="110">
        <v>5</v>
      </c>
      <c r="N76" s="93">
        <v>1</v>
      </c>
      <c r="O76" s="95">
        <v>6</v>
      </c>
      <c r="P76" s="95">
        <v>4</v>
      </c>
      <c r="Q76" s="32">
        <v>0</v>
      </c>
      <c r="R76" s="123">
        <v>3</v>
      </c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</row>
    <row r="77" spans="1:240" s="6" customFormat="1" x14ac:dyDescent="0.55000000000000004">
      <c r="A77" s="40" t="s">
        <v>41</v>
      </c>
      <c r="B77" s="57"/>
      <c r="C77" s="57"/>
      <c r="D77" s="57"/>
      <c r="E77" s="57"/>
      <c r="F77" s="58">
        <f>253-20</f>
        <v>233</v>
      </c>
      <c r="G77" s="58">
        <f>283-19</f>
        <v>264</v>
      </c>
      <c r="H77" s="58" t="s">
        <v>26</v>
      </c>
      <c r="I77" s="59" t="s">
        <v>26</v>
      </c>
      <c r="J77" s="59" t="s">
        <v>26</v>
      </c>
      <c r="K77" s="42">
        <f t="shared" ref="K77:Q77" si="28">K65+K66+K67+K68+K69+K70+K71+K73+K75+K76</f>
        <v>51</v>
      </c>
      <c r="L77" s="42">
        <f t="shared" si="28"/>
        <v>51</v>
      </c>
      <c r="M77" s="42">
        <f t="shared" si="28"/>
        <v>75</v>
      </c>
      <c r="N77" s="42">
        <f t="shared" si="28"/>
        <v>92</v>
      </c>
      <c r="O77" s="42">
        <f t="shared" si="28"/>
        <v>110</v>
      </c>
      <c r="P77" s="42">
        <f t="shared" si="28"/>
        <v>92</v>
      </c>
      <c r="Q77" s="106">
        <f t="shared" si="28"/>
        <v>94</v>
      </c>
      <c r="R77" s="122">
        <f t="shared" ref="R77" si="29">R65+R66+R67+R68+R69+R70+R71+R73+R75+R76</f>
        <v>146</v>
      </c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  <c r="HU77" s="5"/>
      <c r="HV77" s="5"/>
      <c r="HW77" s="5"/>
      <c r="HX77" s="5"/>
      <c r="HY77" s="5"/>
      <c r="HZ77" s="5"/>
      <c r="IA77" s="5"/>
      <c r="IB77" s="5"/>
      <c r="IC77" s="5"/>
      <c r="ID77" s="5"/>
      <c r="IE77" s="5"/>
      <c r="IF77" s="5"/>
    </row>
    <row r="78" spans="1:240" s="6" customFormat="1" x14ac:dyDescent="0.55000000000000004">
      <c r="A78" s="40"/>
      <c r="B78" s="16"/>
      <c r="C78" s="16"/>
      <c r="D78" s="16"/>
      <c r="E78" s="16"/>
      <c r="F78" s="41"/>
      <c r="G78" s="41"/>
      <c r="H78" s="41"/>
      <c r="I78" s="17"/>
      <c r="J78" s="17"/>
      <c r="K78" s="42"/>
      <c r="L78" s="42"/>
      <c r="M78" s="42"/>
      <c r="N78" s="41"/>
      <c r="O78" s="41"/>
      <c r="P78" s="41"/>
      <c r="Q78" s="41"/>
      <c r="R78" s="126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  <c r="DY78" s="5"/>
      <c r="DZ78" s="5"/>
      <c r="EA78" s="5"/>
      <c r="EB78" s="5"/>
      <c r="EC78" s="5"/>
      <c r="ED78" s="5"/>
      <c r="EE78" s="5"/>
      <c r="EF78" s="5"/>
      <c r="EG78" s="5"/>
      <c r="EH78" s="5"/>
      <c r="EI78" s="5"/>
      <c r="EJ78" s="5"/>
      <c r="EK78" s="5"/>
      <c r="EL78" s="5"/>
      <c r="EM78" s="5"/>
      <c r="EN78" s="5"/>
      <c r="EO78" s="5"/>
      <c r="EP78" s="5"/>
      <c r="EQ78" s="5"/>
      <c r="ER78" s="5"/>
      <c r="ES78" s="5"/>
      <c r="ET78" s="5"/>
      <c r="EU78" s="5"/>
      <c r="EV78" s="5"/>
      <c r="EW78" s="5"/>
      <c r="EX78" s="5"/>
      <c r="EY78" s="5"/>
      <c r="EZ78" s="5"/>
      <c r="FA78" s="5"/>
      <c r="FB78" s="5"/>
      <c r="FC78" s="5"/>
      <c r="FD78" s="5"/>
      <c r="FE78" s="5"/>
      <c r="FF78" s="5"/>
      <c r="FG78" s="5"/>
      <c r="FH78" s="5"/>
      <c r="FI78" s="5"/>
      <c r="FJ78" s="5"/>
      <c r="FK78" s="5"/>
      <c r="FL78" s="5"/>
      <c r="FM78" s="5"/>
      <c r="FN78" s="5"/>
      <c r="FO78" s="5"/>
      <c r="FP78" s="5"/>
      <c r="FQ78" s="5"/>
      <c r="FR78" s="5"/>
      <c r="FS78" s="5"/>
      <c r="FT78" s="5"/>
      <c r="FU78" s="5"/>
      <c r="FV78" s="5"/>
      <c r="FW78" s="5"/>
      <c r="FX78" s="5"/>
      <c r="FY78" s="5"/>
      <c r="FZ78" s="5"/>
      <c r="GA78" s="5"/>
      <c r="GB78" s="5"/>
      <c r="GC78" s="5"/>
      <c r="GD78" s="5"/>
      <c r="GE78" s="5"/>
      <c r="GF78" s="5"/>
      <c r="GG78" s="5"/>
      <c r="GH78" s="5"/>
      <c r="GI78" s="5"/>
      <c r="GJ78" s="5"/>
      <c r="GK78" s="5"/>
      <c r="GL78" s="5"/>
      <c r="GM78" s="5"/>
      <c r="GN78" s="5"/>
      <c r="GO78" s="5"/>
      <c r="GP78" s="5"/>
      <c r="GQ78" s="5"/>
      <c r="GR78" s="5"/>
      <c r="GS78" s="5"/>
      <c r="GT78" s="5"/>
      <c r="GU78" s="5"/>
      <c r="GV78" s="5"/>
      <c r="GW78" s="5"/>
      <c r="GX78" s="5"/>
      <c r="GY78" s="5"/>
      <c r="GZ78" s="5"/>
      <c r="HA78" s="5"/>
      <c r="HB78" s="5"/>
      <c r="HC78" s="5"/>
      <c r="HD78" s="5"/>
      <c r="HE78" s="5"/>
      <c r="HF78" s="5"/>
      <c r="HG78" s="5"/>
      <c r="HH78" s="5"/>
      <c r="HI78" s="5"/>
      <c r="HJ78" s="5"/>
      <c r="HK78" s="5"/>
      <c r="HL78" s="5"/>
      <c r="HM78" s="5"/>
      <c r="HN78" s="5"/>
      <c r="HO78" s="5"/>
      <c r="HP78" s="5"/>
      <c r="HQ78" s="5"/>
      <c r="HR78" s="5"/>
      <c r="HS78" s="5"/>
      <c r="HT78" s="5"/>
      <c r="HU78" s="5"/>
      <c r="HV78" s="5"/>
      <c r="HW78" s="5"/>
      <c r="HX78" s="5"/>
      <c r="HY78" s="5"/>
      <c r="HZ78" s="5"/>
      <c r="IA78" s="5"/>
      <c r="IB78" s="5"/>
      <c r="IC78" s="5"/>
      <c r="ID78" s="5"/>
      <c r="IE78" s="5"/>
      <c r="IF78" s="5"/>
    </row>
    <row r="79" spans="1:240" s="6" customFormat="1" x14ac:dyDescent="0.55000000000000004">
      <c r="A79" s="100" t="s">
        <v>42</v>
      </c>
      <c r="B79" s="16"/>
      <c r="C79" s="16"/>
      <c r="D79" s="16"/>
      <c r="E79" s="16"/>
      <c r="F79" s="41"/>
      <c r="G79" s="41"/>
      <c r="H79" s="41"/>
      <c r="I79" s="17"/>
      <c r="J79" s="17"/>
      <c r="K79" s="42"/>
      <c r="L79" s="42"/>
      <c r="M79" s="42"/>
      <c r="N79" s="41"/>
      <c r="O79" s="41"/>
      <c r="P79" s="41"/>
      <c r="Q79" s="41"/>
      <c r="R79" s="126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  <c r="EJ79" s="5"/>
      <c r="EK79" s="5"/>
      <c r="EL79" s="5"/>
      <c r="EM79" s="5"/>
      <c r="EN79" s="5"/>
      <c r="EO79" s="5"/>
      <c r="EP79" s="5"/>
      <c r="EQ79" s="5"/>
      <c r="ER79" s="5"/>
      <c r="ES79" s="5"/>
      <c r="ET79" s="5"/>
      <c r="EU79" s="5"/>
      <c r="EV79" s="5"/>
      <c r="EW79" s="5"/>
      <c r="EX79" s="5"/>
      <c r="EY79" s="5"/>
      <c r="EZ79" s="5"/>
      <c r="FA79" s="5"/>
      <c r="FB79" s="5"/>
      <c r="FC79" s="5"/>
      <c r="FD79" s="5"/>
      <c r="FE79" s="5"/>
      <c r="FF79" s="5"/>
      <c r="FG79" s="5"/>
      <c r="FH79" s="5"/>
      <c r="FI79" s="5"/>
      <c r="FJ79" s="5"/>
      <c r="FK79" s="5"/>
      <c r="FL79" s="5"/>
      <c r="FM79" s="5"/>
      <c r="FN79" s="5"/>
      <c r="FO79" s="5"/>
      <c r="FP79" s="5"/>
      <c r="FQ79" s="5"/>
      <c r="FR79" s="5"/>
      <c r="FS79" s="5"/>
      <c r="FT79" s="5"/>
      <c r="FU79" s="5"/>
      <c r="FV79" s="5"/>
      <c r="FW79" s="5"/>
      <c r="FX79" s="5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  <c r="HK79" s="5"/>
      <c r="HL79" s="5"/>
      <c r="HM79" s="5"/>
      <c r="HN79" s="5"/>
      <c r="HO79" s="5"/>
      <c r="HP79" s="5"/>
      <c r="HQ79" s="5"/>
      <c r="HR79" s="5"/>
      <c r="HS79" s="5"/>
      <c r="HT79" s="5"/>
      <c r="HU79" s="5"/>
      <c r="HV79" s="5"/>
      <c r="HW79" s="5"/>
      <c r="HX79" s="5"/>
      <c r="HY79" s="5"/>
      <c r="HZ79" s="5"/>
      <c r="IA79" s="5"/>
      <c r="IB79" s="5"/>
      <c r="IC79" s="5"/>
      <c r="ID79" s="5"/>
      <c r="IE79" s="5"/>
      <c r="IF79" s="5"/>
    </row>
    <row r="80" spans="1:240" s="6" customFormat="1" x14ac:dyDescent="0.55000000000000004">
      <c r="A80" s="88" t="s">
        <v>21</v>
      </c>
      <c r="B80" s="16"/>
      <c r="C80" s="16"/>
      <c r="D80" s="16"/>
      <c r="E80" s="16"/>
      <c r="F80" s="41"/>
      <c r="G80" s="41"/>
      <c r="H80" s="41"/>
      <c r="I80" s="17"/>
      <c r="J80" s="17"/>
      <c r="K80" s="42"/>
      <c r="L80" s="42"/>
      <c r="M80" s="42"/>
      <c r="N80" s="41"/>
      <c r="O80" s="41"/>
      <c r="P80" s="41"/>
      <c r="Q80" s="41"/>
      <c r="R80" s="123">
        <v>2</v>
      </c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5"/>
      <c r="GA80" s="5"/>
      <c r="GB80" s="5"/>
      <c r="GC80" s="5"/>
      <c r="GD80" s="5"/>
      <c r="GE80" s="5"/>
      <c r="GF80" s="5"/>
      <c r="GG80" s="5"/>
      <c r="GH80" s="5"/>
      <c r="GI80" s="5"/>
      <c r="GJ80" s="5"/>
      <c r="GK80" s="5"/>
      <c r="GL80" s="5"/>
      <c r="GM80" s="5"/>
      <c r="GN80" s="5"/>
      <c r="GO80" s="5"/>
      <c r="GP80" s="5"/>
      <c r="GQ80" s="5"/>
      <c r="GR80" s="5"/>
      <c r="GS80" s="5"/>
      <c r="GT80" s="5"/>
      <c r="GU80" s="5"/>
      <c r="GV80" s="5"/>
      <c r="GW80" s="5"/>
      <c r="GX80" s="5"/>
      <c r="GY80" s="5"/>
      <c r="GZ80" s="5"/>
      <c r="HA80" s="5"/>
      <c r="HB80" s="5"/>
      <c r="HC80" s="5"/>
      <c r="HD80" s="5"/>
      <c r="HE80" s="5"/>
      <c r="HF80" s="5"/>
      <c r="HG80" s="5"/>
      <c r="HH80" s="5"/>
      <c r="HI80" s="5"/>
      <c r="HJ80" s="5"/>
      <c r="HK80" s="5"/>
      <c r="HL80" s="5"/>
      <c r="HM80" s="5"/>
      <c r="HN80" s="5"/>
      <c r="HO80" s="5"/>
      <c r="HP80" s="5"/>
      <c r="HQ80" s="5"/>
      <c r="HR80" s="5"/>
      <c r="HS80" s="5"/>
      <c r="HT80" s="5"/>
      <c r="HU80" s="5"/>
      <c r="HV80" s="5"/>
      <c r="HW80" s="5"/>
      <c r="HX80" s="5"/>
      <c r="HY80" s="5"/>
      <c r="HZ80" s="5"/>
      <c r="IA80" s="5"/>
      <c r="IB80" s="5"/>
      <c r="IC80" s="5"/>
      <c r="ID80" s="5"/>
      <c r="IE80" s="5"/>
      <c r="IF80" s="5"/>
    </row>
    <row r="81" spans="1:240" s="6" customFormat="1" x14ac:dyDescent="0.55000000000000004">
      <c r="A81" s="88" t="s">
        <v>22</v>
      </c>
      <c r="B81" s="16"/>
      <c r="C81" s="16"/>
      <c r="D81" s="16"/>
      <c r="E81" s="16"/>
      <c r="F81" s="41"/>
      <c r="G81" s="41"/>
      <c r="H81" s="41"/>
      <c r="I81" s="17"/>
      <c r="J81" s="17"/>
      <c r="K81" s="42"/>
      <c r="L81" s="42"/>
      <c r="M81" s="29">
        <v>0</v>
      </c>
      <c r="N81" s="32">
        <v>1</v>
      </c>
      <c r="O81" s="32">
        <v>0</v>
      </c>
      <c r="P81" s="32">
        <v>1</v>
      </c>
      <c r="Q81" s="32">
        <v>3</v>
      </c>
      <c r="R81" s="123">
        <v>1</v>
      </c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  <c r="HW81" s="5"/>
      <c r="HX81" s="5"/>
      <c r="HY81" s="5"/>
      <c r="HZ81" s="5"/>
      <c r="IA81" s="5"/>
      <c r="IB81" s="5"/>
      <c r="IC81" s="5"/>
      <c r="ID81" s="5"/>
      <c r="IE81" s="5"/>
      <c r="IF81" s="5"/>
    </row>
    <row r="82" spans="1:240" s="6" customFormat="1" x14ac:dyDescent="0.55000000000000004">
      <c r="A82" s="88" t="s">
        <v>23</v>
      </c>
      <c r="B82" s="16"/>
      <c r="C82" s="16"/>
      <c r="D82" s="16"/>
      <c r="E82" s="16"/>
      <c r="F82" s="41"/>
      <c r="G82" s="41"/>
      <c r="H82" s="41"/>
      <c r="I82" s="17"/>
      <c r="J82" s="17"/>
      <c r="K82" s="42"/>
      <c r="L82" s="42"/>
      <c r="M82" s="29">
        <v>0</v>
      </c>
      <c r="N82" s="32">
        <v>0</v>
      </c>
      <c r="O82" s="32">
        <v>1</v>
      </c>
      <c r="P82" s="32">
        <v>3</v>
      </c>
      <c r="Q82" s="32">
        <v>2</v>
      </c>
      <c r="R82" s="123">
        <v>1</v>
      </c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  <c r="EJ82" s="5"/>
      <c r="EK82" s="5"/>
      <c r="EL82" s="5"/>
      <c r="EM82" s="5"/>
      <c r="EN82" s="5"/>
      <c r="EO82" s="5"/>
      <c r="EP82" s="5"/>
      <c r="EQ82" s="5"/>
      <c r="ER82" s="5"/>
      <c r="ES82" s="5"/>
      <c r="ET82" s="5"/>
      <c r="EU82" s="5"/>
      <c r="EV82" s="5"/>
      <c r="EW82" s="5"/>
      <c r="EX82" s="5"/>
      <c r="EY82" s="5"/>
      <c r="EZ82" s="5"/>
      <c r="FA82" s="5"/>
      <c r="FB82" s="5"/>
      <c r="FC82" s="5"/>
      <c r="FD82" s="5"/>
      <c r="FE82" s="5"/>
      <c r="FF82" s="5"/>
      <c r="FG82" s="5"/>
      <c r="FH82" s="5"/>
      <c r="FI82" s="5"/>
      <c r="FJ82" s="5"/>
      <c r="FK82" s="5"/>
      <c r="FL82" s="5"/>
      <c r="FM82" s="5"/>
      <c r="FN82" s="5"/>
      <c r="FO82" s="5"/>
      <c r="FP82" s="5"/>
      <c r="FQ82" s="5"/>
      <c r="FR82" s="5"/>
      <c r="FS82" s="5"/>
      <c r="FT82" s="5"/>
      <c r="FU82" s="5"/>
      <c r="FV82" s="5"/>
      <c r="FW82" s="5"/>
      <c r="FX82" s="5"/>
      <c r="FY82" s="5"/>
      <c r="FZ82" s="5"/>
      <c r="GA82" s="5"/>
      <c r="GB82" s="5"/>
      <c r="GC82" s="5"/>
      <c r="GD82" s="5"/>
      <c r="GE82" s="5"/>
      <c r="GF82" s="5"/>
      <c r="GG82" s="5"/>
      <c r="GH82" s="5"/>
      <c r="GI82" s="5"/>
      <c r="GJ82" s="5"/>
      <c r="GK82" s="5"/>
      <c r="GL82" s="5"/>
      <c r="GM82" s="5"/>
      <c r="GN82" s="5"/>
      <c r="GO82" s="5"/>
      <c r="GP82" s="5"/>
      <c r="GQ82" s="5"/>
      <c r="GR82" s="5"/>
      <c r="GS82" s="5"/>
      <c r="GT82" s="5"/>
      <c r="GU82" s="5"/>
      <c r="GV82" s="5"/>
      <c r="GW82" s="5"/>
      <c r="GX82" s="5"/>
      <c r="GY82" s="5"/>
      <c r="GZ82" s="5"/>
      <c r="HA82" s="5"/>
      <c r="HB82" s="5"/>
      <c r="HC82" s="5"/>
      <c r="HD82" s="5"/>
      <c r="HE82" s="5"/>
      <c r="HF82" s="5"/>
      <c r="HG82" s="5"/>
      <c r="HH82" s="5"/>
      <c r="HI82" s="5"/>
      <c r="HJ82" s="5"/>
      <c r="HK82" s="5"/>
      <c r="HL82" s="5"/>
      <c r="HM82" s="5"/>
      <c r="HN82" s="5"/>
      <c r="HO82" s="5"/>
      <c r="HP82" s="5"/>
      <c r="HQ82" s="5"/>
      <c r="HR82" s="5"/>
      <c r="HS82" s="5"/>
      <c r="HT82" s="5"/>
      <c r="HU82" s="5"/>
      <c r="HV82" s="5"/>
      <c r="HW82" s="5"/>
      <c r="HX82" s="5"/>
      <c r="HY82" s="5"/>
      <c r="HZ82" s="5"/>
      <c r="IA82" s="5"/>
      <c r="IB82" s="5"/>
      <c r="IC82" s="5"/>
      <c r="ID82" s="5"/>
      <c r="IE82" s="5"/>
      <c r="IF82" s="5"/>
    </row>
    <row r="83" spans="1:240" s="6" customFormat="1" x14ac:dyDescent="0.55000000000000004">
      <c r="A83" s="105" t="s">
        <v>28</v>
      </c>
      <c r="B83" s="16"/>
      <c r="C83" s="16"/>
      <c r="D83" s="16"/>
      <c r="E83" s="16"/>
      <c r="F83" s="41"/>
      <c r="G83" s="41"/>
      <c r="H83" s="41"/>
      <c r="I83" s="17"/>
      <c r="J83" s="17"/>
      <c r="K83" s="42"/>
      <c r="L83" s="42"/>
      <c r="M83" s="79">
        <f t="shared" ref="M83:R83" si="30">SUM(M81:M82)/M85</f>
        <v>0</v>
      </c>
      <c r="N83" s="79">
        <f t="shared" si="30"/>
        <v>0.14285714285714285</v>
      </c>
      <c r="O83" s="79">
        <f t="shared" si="30"/>
        <v>0.1</v>
      </c>
      <c r="P83" s="79">
        <f t="shared" si="30"/>
        <v>0.8</v>
      </c>
      <c r="Q83" s="79">
        <f t="shared" si="30"/>
        <v>0.55555555555555558</v>
      </c>
      <c r="R83" s="124">
        <f t="shared" si="30"/>
        <v>0.4</v>
      </c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  <c r="EJ83" s="5"/>
      <c r="EK83" s="5"/>
      <c r="EL83" s="5"/>
      <c r="EM83" s="5"/>
      <c r="EN83" s="5"/>
      <c r="EO83" s="5"/>
      <c r="EP83" s="5"/>
      <c r="EQ83" s="5"/>
      <c r="ER83" s="5"/>
      <c r="ES83" s="5"/>
      <c r="ET83" s="5"/>
      <c r="EU83" s="5"/>
      <c r="EV83" s="5"/>
      <c r="EW83" s="5"/>
      <c r="EX83" s="5"/>
      <c r="EY83" s="5"/>
      <c r="EZ83" s="5"/>
      <c r="FA83" s="5"/>
      <c r="FB83" s="5"/>
      <c r="FC83" s="5"/>
      <c r="FD83" s="5"/>
      <c r="FE83" s="5"/>
      <c r="FF83" s="5"/>
      <c r="FG83" s="5"/>
      <c r="FH83" s="5"/>
      <c r="FI83" s="5"/>
      <c r="FJ83" s="5"/>
      <c r="FK83" s="5"/>
      <c r="FL83" s="5"/>
      <c r="FM83" s="5"/>
      <c r="FN83" s="5"/>
      <c r="FO83" s="5"/>
      <c r="FP83" s="5"/>
      <c r="FQ83" s="5"/>
      <c r="FR83" s="5"/>
      <c r="FS83" s="5"/>
      <c r="FT83" s="5"/>
      <c r="FU83" s="5"/>
      <c r="FV83" s="5"/>
      <c r="FW83" s="5"/>
      <c r="FX83" s="5"/>
      <c r="FY83" s="5"/>
      <c r="FZ83" s="5"/>
      <c r="GA83" s="5"/>
      <c r="GB83" s="5"/>
      <c r="GC83" s="5"/>
      <c r="GD83" s="5"/>
      <c r="GE83" s="5"/>
      <c r="GF83" s="5"/>
      <c r="GG83" s="5"/>
      <c r="GH83" s="5"/>
      <c r="GI83" s="5"/>
      <c r="GJ83" s="5"/>
      <c r="GK83" s="5"/>
      <c r="GL83" s="5"/>
      <c r="GM83" s="5"/>
      <c r="GN83" s="5"/>
      <c r="GO83" s="5"/>
      <c r="GP83" s="5"/>
      <c r="GQ83" s="5"/>
      <c r="GR83" s="5"/>
      <c r="GS83" s="5"/>
      <c r="GT83" s="5"/>
      <c r="GU83" s="5"/>
      <c r="GV83" s="5"/>
      <c r="GW83" s="5"/>
      <c r="GX83" s="5"/>
      <c r="GY83" s="5"/>
      <c r="GZ83" s="5"/>
      <c r="HA83" s="5"/>
      <c r="HB83" s="5"/>
      <c r="HC83" s="5"/>
      <c r="HD83" s="5"/>
      <c r="HE83" s="5"/>
      <c r="HF83" s="5"/>
      <c r="HG83" s="5"/>
      <c r="HH83" s="5"/>
      <c r="HI83" s="5"/>
      <c r="HJ83" s="5"/>
      <c r="HK83" s="5"/>
      <c r="HL83" s="5"/>
      <c r="HM83" s="5"/>
      <c r="HN83" s="5"/>
      <c r="HO83" s="5"/>
      <c r="HP83" s="5"/>
      <c r="HQ83" s="5"/>
      <c r="HR83" s="5"/>
      <c r="HS83" s="5"/>
      <c r="HT83" s="5"/>
      <c r="HU83" s="5"/>
      <c r="HV83" s="5"/>
      <c r="HW83" s="5"/>
      <c r="HX83" s="5"/>
      <c r="HY83" s="5"/>
      <c r="HZ83" s="5"/>
      <c r="IA83" s="5"/>
      <c r="IB83" s="5"/>
      <c r="IC83" s="5"/>
      <c r="ID83" s="5"/>
      <c r="IE83" s="5"/>
      <c r="IF83" s="5"/>
    </row>
    <row r="84" spans="1:240" s="6" customFormat="1" x14ac:dyDescent="0.55000000000000004">
      <c r="A84" s="88" t="s">
        <v>29</v>
      </c>
      <c r="B84" s="16"/>
      <c r="C84" s="16"/>
      <c r="D84" s="16"/>
      <c r="E84" s="16"/>
      <c r="F84" s="41"/>
      <c r="G84" s="41"/>
      <c r="H84" s="41"/>
      <c r="I84" s="17"/>
      <c r="J84" s="17"/>
      <c r="K84" s="42"/>
      <c r="L84" s="42"/>
      <c r="M84" s="29">
        <v>1</v>
      </c>
      <c r="N84" s="32">
        <v>6</v>
      </c>
      <c r="O84" s="32">
        <v>9</v>
      </c>
      <c r="P84" s="32">
        <v>1</v>
      </c>
      <c r="Q84" s="32">
        <v>4</v>
      </c>
      <c r="R84" s="123">
        <v>3</v>
      </c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  <c r="EJ84" s="5"/>
      <c r="EK84" s="5"/>
      <c r="EL84" s="5"/>
      <c r="EM84" s="5"/>
      <c r="EN84" s="5"/>
      <c r="EO84" s="5"/>
      <c r="EP84" s="5"/>
      <c r="EQ84" s="5"/>
      <c r="ER84" s="5"/>
      <c r="ES84" s="5"/>
      <c r="ET84" s="5"/>
      <c r="EU84" s="5"/>
      <c r="EV84" s="5"/>
      <c r="EW84" s="5"/>
      <c r="EX84" s="5"/>
      <c r="EY84" s="5"/>
      <c r="EZ84" s="5"/>
      <c r="FA84" s="5"/>
      <c r="FB84" s="5"/>
      <c r="FC84" s="5"/>
      <c r="FD84" s="5"/>
      <c r="FE84" s="5"/>
      <c r="FF84" s="5"/>
      <c r="FG84" s="5"/>
      <c r="FH84" s="5"/>
      <c r="FI84" s="5"/>
      <c r="FJ84" s="5"/>
      <c r="FK84" s="5"/>
      <c r="FL84" s="5"/>
      <c r="FM84" s="5"/>
      <c r="FN84" s="5"/>
      <c r="FO84" s="5"/>
      <c r="FP84" s="5"/>
      <c r="FQ84" s="5"/>
      <c r="FR84" s="5"/>
      <c r="FS84" s="5"/>
      <c r="FT84" s="5"/>
      <c r="FU84" s="5"/>
      <c r="FV84" s="5"/>
      <c r="FW84" s="5"/>
      <c r="FX84" s="5"/>
      <c r="FY84" s="5"/>
      <c r="FZ84" s="5"/>
      <c r="GA84" s="5"/>
      <c r="GB84" s="5"/>
      <c r="GC84" s="5"/>
      <c r="GD84" s="5"/>
      <c r="GE84" s="5"/>
      <c r="GF84" s="5"/>
      <c r="GG84" s="5"/>
      <c r="GH84" s="5"/>
      <c r="GI84" s="5"/>
      <c r="GJ84" s="5"/>
      <c r="GK84" s="5"/>
      <c r="GL84" s="5"/>
      <c r="GM84" s="5"/>
      <c r="GN84" s="5"/>
      <c r="GO84" s="5"/>
      <c r="GP84" s="5"/>
      <c r="GQ84" s="5"/>
      <c r="GR84" s="5"/>
      <c r="GS84" s="5"/>
      <c r="GT84" s="5"/>
      <c r="GU84" s="5"/>
      <c r="GV84" s="5"/>
      <c r="GW84" s="5"/>
      <c r="GX84" s="5"/>
      <c r="GY84" s="5"/>
      <c r="GZ84" s="5"/>
      <c r="HA84" s="5"/>
      <c r="HB84" s="5"/>
      <c r="HC84" s="5"/>
      <c r="HD84" s="5"/>
      <c r="HE84" s="5"/>
      <c r="HF84" s="5"/>
      <c r="HG84" s="5"/>
      <c r="HH84" s="5"/>
      <c r="HI84" s="5"/>
      <c r="HJ84" s="5"/>
      <c r="HK84" s="5"/>
      <c r="HL84" s="5"/>
      <c r="HM84" s="5"/>
      <c r="HN84" s="5"/>
      <c r="HO84" s="5"/>
      <c r="HP84" s="5"/>
      <c r="HQ84" s="5"/>
      <c r="HR84" s="5"/>
      <c r="HS84" s="5"/>
      <c r="HT84" s="5"/>
      <c r="HU84" s="5"/>
      <c r="HV84" s="5"/>
      <c r="HW84" s="5"/>
      <c r="HX84" s="5"/>
      <c r="HY84" s="5"/>
      <c r="HZ84" s="5"/>
      <c r="IA84" s="5"/>
      <c r="IB84" s="5"/>
      <c r="IC84" s="5"/>
      <c r="ID84" s="5"/>
      <c r="IE84" s="5"/>
      <c r="IF84" s="5"/>
    </row>
    <row r="85" spans="1:240" x14ac:dyDescent="0.55000000000000004">
      <c r="A85" s="74" t="s">
        <v>30</v>
      </c>
      <c r="M85" s="17">
        <f t="shared" ref="M85:R85" si="31">SUM(M81:M82)+M84</f>
        <v>1</v>
      </c>
      <c r="N85" s="17">
        <f t="shared" si="31"/>
        <v>7</v>
      </c>
      <c r="O85" s="17">
        <f t="shared" si="31"/>
        <v>10</v>
      </c>
      <c r="P85" s="17">
        <f t="shared" si="31"/>
        <v>5</v>
      </c>
      <c r="Q85" s="17">
        <f t="shared" si="31"/>
        <v>9</v>
      </c>
      <c r="R85" s="131">
        <f t="shared" si="31"/>
        <v>5</v>
      </c>
    </row>
    <row r="86" spans="1:240" s="6" customFormat="1" x14ac:dyDescent="0.55000000000000004">
      <c r="A86" s="33" t="s">
        <v>32</v>
      </c>
      <c r="B86" s="57"/>
      <c r="C86" s="57"/>
      <c r="D86" s="57"/>
      <c r="E86" s="57"/>
      <c r="F86" s="58"/>
      <c r="G86" s="58"/>
      <c r="H86" s="58"/>
      <c r="I86" s="59"/>
      <c r="J86" s="59"/>
      <c r="K86" s="53"/>
      <c r="L86" s="53"/>
      <c r="M86" s="94">
        <v>0</v>
      </c>
      <c r="N86" s="95">
        <v>1</v>
      </c>
      <c r="O86" s="95">
        <v>0</v>
      </c>
      <c r="P86" s="95">
        <v>0</v>
      </c>
      <c r="Q86" s="32">
        <v>1</v>
      </c>
      <c r="R86" s="123">
        <v>0</v>
      </c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5"/>
      <c r="EP86" s="5"/>
      <c r="EQ86" s="5"/>
      <c r="ER86" s="5"/>
      <c r="ES86" s="5"/>
      <c r="ET86" s="5"/>
      <c r="EU86" s="5"/>
      <c r="EV86" s="5"/>
      <c r="EW86" s="5"/>
      <c r="EX86" s="5"/>
      <c r="EY86" s="5"/>
      <c r="EZ86" s="5"/>
      <c r="FA86" s="5"/>
      <c r="FB86" s="5"/>
      <c r="FC86" s="5"/>
      <c r="FD86" s="5"/>
      <c r="FE86" s="5"/>
      <c r="FF86" s="5"/>
      <c r="FG86" s="5"/>
      <c r="FH86" s="5"/>
      <c r="FI86" s="5"/>
      <c r="FJ86" s="5"/>
      <c r="FK86" s="5"/>
      <c r="FL86" s="5"/>
      <c r="FM86" s="5"/>
      <c r="FN86" s="5"/>
      <c r="FO86" s="5"/>
      <c r="FP86" s="5"/>
      <c r="FQ86" s="5"/>
      <c r="FR86" s="5"/>
      <c r="FS86" s="5"/>
      <c r="FT86" s="5"/>
      <c r="FU86" s="5"/>
      <c r="FV86" s="5"/>
      <c r="FW86" s="5"/>
      <c r="FX86" s="5"/>
      <c r="FY86" s="5"/>
      <c r="FZ86" s="5"/>
      <c r="GA86" s="5"/>
      <c r="GB86" s="5"/>
      <c r="GC86" s="5"/>
      <c r="GD86" s="5"/>
      <c r="GE86" s="5"/>
      <c r="GF86" s="5"/>
      <c r="GG86" s="5"/>
      <c r="GH86" s="5"/>
      <c r="GI86" s="5"/>
      <c r="GJ86" s="5"/>
      <c r="GK86" s="5"/>
      <c r="GL86" s="5"/>
      <c r="GM86" s="5"/>
      <c r="GN86" s="5"/>
      <c r="GO86" s="5"/>
      <c r="GP86" s="5"/>
      <c r="GQ86" s="5"/>
      <c r="GR86" s="5"/>
      <c r="GS86" s="5"/>
      <c r="GT86" s="5"/>
      <c r="GU86" s="5"/>
      <c r="GV86" s="5"/>
      <c r="GW86" s="5"/>
      <c r="GX86" s="5"/>
      <c r="GY86" s="5"/>
      <c r="GZ86" s="5"/>
      <c r="HA86" s="5"/>
      <c r="HB86" s="5"/>
      <c r="HC86" s="5"/>
      <c r="HD86" s="5"/>
      <c r="HE86" s="5"/>
      <c r="HF86" s="5"/>
      <c r="HG86" s="5"/>
      <c r="HH86" s="5"/>
      <c r="HI86" s="5"/>
      <c r="HJ86" s="5"/>
      <c r="HK86" s="5"/>
      <c r="HL86" s="5"/>
      <c r="HM86" s="5"/>
      <c r="HN86" s="5"/>
      <c r="HO86" s="5"/>
      <c r="HP86" s="5"/>
      <c r="HQ86" s="5"/>
      <c r="HR86" s="5"/>
      <c r="HS86" s="5"/>
      <c r="HT86" s="5"/>
      <c r="HU86" s="5"/>
      <c r="HV86" s="5"/>
      <c r="HW86" s="5"/>
      <c r="HX86" s="5"/>
      <c r="HY86" s="5"/>
      <c r="HZ86" s="5"/>
      <c r="IA86" s="5"/>
      <c r="IB86" s="5"/>
      <c r="IC86" s="5"/>
      <c r="ID86" s="5"/>
      <c r="IE86" s="5"/>
      <c r="IF86" s="5"/>
    </row>
    <row r="87" spans="1:240" s="6" customFormat="1" x14ac:dyDescent="0.55000000000000004">
      <c r="A87" s="40" t="s">
        <v>43</v>
      </c>
      <c r="B87" s="57"/>
      <c r="C87" s="57"/>
      <c r="D87" s="57"/>
      <c r="E87" s="57"/>
      <c r="F87" s="58"/>
      <c r="G87" s="58"/>
      <c r="H87" s="58"/>
      <c r="I87" s="59"/>
      <c r="J87" s="59"/>
      <c r="K87" s="42"/>
      <c r="L87" s="42"/>
      <c r="M87" s="42">
        <f>SUM(M81:M86)</f>
        <v>2</v>
      </c>
      <c r="N87" s="42">
        <f>SUM(N81:N86)</f>
        <v>15.142857142857142</v>
      </c>
      <c r="O87" s="42">
        <f>SUM(O81:O86)</f>
        <v>20.100000000000001</v>
      </c>
      <c r="P87" s="42">
        <f>P81+P82+P84+P86</f>
        <v>5</v>
      </c>
      <c r="Q87" s="106">
        <f>Q81+Q82+Q84+Q86</f>
        <v>10</v>
      </c>
      <c r="R87" s="122">
        <f>R81+R82+R84+R86+R80</f>
        <v>7</v>
      </c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  <c r="EJ87" s="5"/>
      <c r="EK87" s="5"/>
      <c r="EL87" s="5"/>
      <c r="EM87" s="5"/>
      <c r="EN87" s="5"/>
      <c r="EO87" s="5"/>
      <c r="EP87" s="5"/>
      <c r="EQ87" s="5"/>
      <c r="ER87" s="5"/>
      <c r="ES87" s="5"/>
      <c r="ET87" s="5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FJ87" s="5"/>
      <c r="FK87" s="5"/>
      <c r="FL87" s="5"/>
      <c r="FM87" s="5"/>
      <c r="FN87" s="5"/>
      <c r="FO87" s="5"/>
      <c r="FP87" s="5"/>
      <c r="FQ87" s="5"/>
      <c r="FR87" s="5"/>
      <c r="FS87" s="5"/>
      <c r="FT87" s="5"/>
      <c r="FU87" s="5"/>
      <c r="FV87" s="5"/>
      <c r="FW87" s="5"/>
      <c r="FX87" s="5"/>
      <c r="FY87" s="5"/>
      <c r="FZ87" s="5"/>
      <c r="GA87" s="5"/>
      <c r="GB87" s="5"/>
      <c r="GC87" s="5"/>
      <c r="GD87" s="5"/>
      <c r="GE87" s="5"/>
      <c r="GF87" s="5"/>
      <c r="GG87" s="5"/>
      <c r="GH87" s="5"/>
      <c r="GI87" s="5"/>
      <c r="GJ87" s="5"/>
      <c r="GK87" s="5"/>
      <c r="GL87" s="5"/>
      <c r="GM87" s="5"/>
      <c r="GN87" s="5"/>
      <c r="GO87" s="5"/>
      <c r="GP87" s="5"/>
      <c r="GQ87" s="5"/>
      <c r="GR87" s="5"/>
      <c r="GS87" s="5"/>
      <c r="GT87" s="5"/>
      <c r="GU87" s="5"/>
      <c r="GV87" s="5"/>
      <c r="GW87" s="5"/>
      <c r="GX87" s="5"/>
      <c r="GY87" s="5"/>
      <c r="GZ87" s="5"/>
      <c r="HA87" s="5"/>
      <c r="HB87" s="5"/>
      <c r="HC87" s="5"/>
      <c r="HD87" s="5"/>
      <c r="HE87" s="5"/>
      <c r="HF87" s="5"/>
      <c r="HG87" s="5"/>
      <c r="HH87" s="5"/>
      <c r="HI87" s="5"/>
      <c r="HJ87" s="5"/>
      <c r="HK87" s="5"/>
      <c r="HL87" s="5"/>
      <c r="HM87" s="5"/>
      <c r="HN87" s="5"/>
      <c r="HO87" s="5"/>
      <c r="HP87" s="5"/>
      <c r="HQ87" s="5"/>
      <c r="HR87" s="5"/>
      <c r="HS87" s="5"/>
      <c r="HT87" s="5"/>
      <c r="HU87" s="5"/>
      <c r="HV87" s="5"/>
      <c r="HW87" s="5"/>
      <c r="HX87" s="5"/>
      <c r="HY87" s="5"/>
      <c r="HZ87" s="5"/>
      <c r="IA87" s="5"/>
      <c r="IB87" s="5"/>
      <c r="IC87" s="5"/>
      <c r="ID87" s="5"/>
      <c r="IE87" s="5"/>
      <c r="IF87" s="5"/>
    </row>
    <row r="88" spans="1:240" x14ac:dyDescent="0.55000000000000004">
      <c r="A88" s="33"/>
      <c r="B88" s="8"/>
      <c r="C88" s="8"/>
      <c r="D88" s="8"/>
      <c r="E88" s="8"/>
      <c r="F88" s="32"/>
      <c r="G88" s="32"/>
      <c r="H88" s="32"/>
      <c r="L88" s="32"/>
      <c r="M88" s="32"/>
      <c r="N88" s="32"/>
      <c r="O88" s="32"/>
      <c r="P88" s="32"/>
      <c r="Q88" s="32"/>
      <c r="R88" s="123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  <c r="IF88" s="4"/>
    </row>
    <row r="89" spans="1:240" x14ac:dyDescent="0.55000000000000004">
      <c r="A89" s="45" t="s">
        <v>44</v>
      </c>
      <c r="L89" s="87"/>
      <c r="R89" s="127"/>
    </row>
    <row r="90" spans="1:240" x14ac:dyDescent="0.55000000000000004">
      <c r="A90" s="33" t="s">
        <v>20</v>
      </c>
      <c r="K90" s="108">
        <v>1</v>
      </c>
      <c r="L90" s="69">
        <v>0</v>
      </c>
      <c r="M90" s="69">
        <v>0</v>
      </c>
      <c r="N90" s="82">
        <v>0</v>
      </c>
      <c r="O90" s="11">
        <v>0</v>
      </c>
      <c r="P90" s="11">
        <v>0</v>
      </c>
      <c r="Q90" s="11">
        <v>0</v>
      </c>
      <c r="R90" s="127">
        <v>0</v>
      </c>
    </row>
    <row r="91" spans="1:240" x14ac:dyDescent="0.55000000000000004">
      <c r="A91" s="33" t="s">
        <v>21</v>
      </c>
      <c r="K91" s="108">
        <v>4</v>
      </c>
      <c r="L91" s="108">
        <v>5</v>
      </c>
      <c r="M91" s="108">
        <v>4</v>
      </c>
      <c r="N91" s="82">
        <v>4</v>
      </c>
      <c r="O91" s="11">
        <v>6</v>
      </c>
      <c r="P91" s="11">
        <v>11</v>
      </c>
      <c r="Q91" s="111">
        <v>7</v>
      </c>
      <c r="R91" s="119">
        <v>5</v>
      </c>
    </row>
    <row r="92" spans="1:240" x14ac:dyDescent="0.55000000000000004">
      <c r="A92" s="33" t="s">
        <v>22</v>
      </c>
      <c r="K92" s="108">
        <v>4</v>
      </c>
      <c r="L92" s="108">
        <v>1</v>
      </c>
      <c r="M92" s="108">
        <v>7</v>
      </c>
      <c r="N92" s="82">
        <v>8</v>
      </c>
      <c r="O92" s="11">
        <v>4</v>
      </c>
      <c r="P92" s="11">
        <v>2</v>
      </c>
      <c r="Q92" s="111">
        <v>2</v>
      </c>
      <c r="R92" s="119">
        <v>7</v>
      </c>
    </row>
    <row r="93" spans="1:240" x14ac:dyDescent="0.55000000000000004">
      <c r="A93" s="33" t="s">
        <v>23</v>
      </c>
      <c r="K93" s="108">
        <v>14</v>
      </c>
      <c r="L93" s="108">
        <v>8</v>
      </c>
      <c r="M93" s="108">
        <v>10</v>
      </c>
      <c r="N93" s="82">
        <v>6</v>
      </c>
      <c r="O93" s="11">
        <v>6</v>
      </c>
      <c r="P93" s="11">
        <v>11</v>
      </c>
      <c r="Q93" s="111">
        <v>12</v>
      </c>
      <c r="R93" s="119">
        <v>14</v>
      </c>
    </row>
    <row r="94" spans="1:240" x14ac:dyDescent="0.55000000000000004">
      <c r="A94" s="33" t="s">
        <v>24</v>
      </c>
      <c r="K94" s="86">
        <v>0</v>
      </c>
      <c r="L94" s="86">
        <v>0</v>
      </c>
      <c r="M94" s="86">
        <v>0</v>
      </c>
      <c r="N94" s="11">
        <v>1</v>
      </c>
      <c r="O94" s="11">
        <v>0</v>
      </c>
      <c r="P94" s="11">
        <v>0</v>
      </c>
      <c r="Q94" s="109">
        <v>0</v>
      </c>
      <c r="R94" s="132">
        <v>0</v>
      </c>
    </row>
    <row r="95" spans="1:240" x14ac:dyDescent="0.55000000000000004">
      <c r="A95" s="33" t="s">
        <v>25</v>
      </c>
      <c r="K95" s="86">
        <v>0</v>
      </c>
      <c r="L95" s="86">
        <v>0</v>
      </c>
      <c r="M95" s="86">
        <v>0</v>
      </c>
      <c r="N95" s="11">
        <v>0</v>
      </c>
      <c r="O95" s="11">
        <v>0</v>
      </c>
      <c r="P95" s="11">
        <v>0</v>
      </c>
      <c r="Q95" s="11">
        <v>0</v>
      </c>
      <c r="R95" s="127">
        <v>0</v>
      </c>
    </row>
    <row r="96" spans="1:240" x14ac:dyDescent="0.55000000000000004">
      <c r="A96" s="33" t="s">
        <v>27</v>
      </c>
      <c r="K96" s="108">
        <v>2</v>
      </c>
      <c r="L96" s="108">
        <v>5</v>
      </c>
      <c r="M96" s="108">
        <v>2</v>
      </c>
      <c r="N96" s="82">
        <v>2</v>
      </c>
      <c r="O96" s="11">
        <v>4</v>
      </c>
      <c r="P96" s="11">
        <v>9</v>
      </c>
      <c r="Q96" s="11">
        <v>2</v>
      </c>
      <c r="R96" s="127">
        <v>3</v>
      </c>
    </row>
    <row r="97" spans="1:240" x14ac:dyDescent="0.55000000000000004">
      <c r="A97" s="34" t="s">
        <v>28</v>
      </c>
      <c r="B97" s="17"/>
      <c r="C97" s="17"/>
      <c r="D97" s="17"/>
      <c r="E97" s="17"/>
      <c r="F97" s="17"/>
      <c r="G97" s="17"/>
      <c r="H97" s="17"/>
      <c r="I97" s="17"/>
      <c r="J97" s="17"/>
      <c r="K97" s="79">
        <f t="shared" ref="K97:Q97" si="32">SUM(K90:K96)/K99</f>
        <v>0.5</v>
      </c>
      <c r="L97" s="79">
        <f t="shared" si="32"/>
        <v>0.27941176470588236</v>
      </c>
      <c r="M97" s="79">
        <f t="shared" si="32"/>
        <v>0.35384615384615387</v>
      </c>
      <c r="N97" s="79">
        <f t="shared" si="32"/>
        <v>0.39622641509433965</v>
      </c>
      <c r="O97" s="79">
        <f t="shared" si="32"/>
        <v>0.35087719298245612</v>
      </c>
      <c r="P97" s="79">
        <f t="shared" si="32"/>
        <v>0.52380952380952384</v>
      </c>
      <c r="Q97" s="79">
        <f t="shared" si="32"/>
        <v>0.34848484848484851</v>
      </c>
      <c r="R97" s="124">
        <f t="shared" ref="R97" si="33">SUM(R90:R96)/R99</f>
        <v>0.38157894736842107</v>
      </c>
    </row>
    <row r="98" spans="1:240" x14ac:dyDescent="0.55000000000000004">
      <c r="A98" s="33" t="s">
        <v>29</v>
      </c>
      <c r="K98" s="108">
        <v>25</v>
      </c>
      <c r="L98" s="108">
        <v>49</v>
      </c>
      <c r="M98" s="108">
        <v>42</v>
      </c>
      <c r="N98" s="82">
        <v>32</v>
      </c>
      <c r="O98" s="11">
        <v>37</v>
      </c>
      <c r="P98" s="11">
        <v>30</v>
      </c>
      <c r="Q98" s="11">
        <v>43</v>
      </c>
      <c r="R98" s="127">
        <v>47</v>
      </c>
    </row>
    <row r="99" spans="1:240" x14ac:dyDescent="0.55000000000000004">
      <c r="A99" s="75" t="s">
        <v>30</v>
      </c>
      <c r="K99" s="81">
        <f t="shared" ref="K99:Q99" si="34">SUM(K90:K96)+K98</f>
        <v>50</v>
      </c>
      <c r="L99" s="81">
        <f t="shared" si="34"/>
        <v>68</v>
      </c>
      <c r="M99" s="81">
        <f t="shared" si="34"/>
        <v>65</v>
      </c>
      <c r="N99" s="81">
        <f t="shared" si="34"/>
        <v>53</v>
      </c>
      <c r="O99" s="81">
        <f t="shared" si="34"/>
        <v>57</v>
      </c>
      <c r="P99" s="81">
        <f t="shared" si="34"/>
        <v>63</v>
      </c>
      <c r="Q99" s="81">
        <f t="shared" si="34"/>
        <v>66</v>
      </c>
      <c r="R99" s="128">
        <f t="shared" ref="R99" si="35">SUM(R90:R96)+R98</f>
        <v>76</v>
      </c>
    </row>
    <row r="100" spans="1:240" x14ac:dyDescent="0.55000000000000004">
      <c r="A100" s="19" t="s">
        <v>31</v>
      </c>
      <c r="K100" s="108">
        <v>4</v>
      </c>
      <c r="L100" s="108">
        <v>2</v>
      </c>
      <c r="M100" s="108">
        <v>6</v>
      </c>
      <c r="N100" s="82">
        <v>0</v>
      </c>
      <c r="O100" s="11">
        <v>0</v>
      </c>
      <c r="P100" s="11">
        <v>1</v>
      </c>
      <c r="Q100" s="11">
        <v>0</v>
      </c>
      <c r="R100" s="127">
        <v>2</v>
      </c>
    </row>
    <row r="101" spans="1:240" x14ac:dyDescent="0.55000000000000004">
      <c r="A101" s="38" t="s">
        <v>32</v>
      </c>
      <c r="B101" s="63"/>
      <c r="C101" s="63"/>
      <c r="D101" s="63"/>
      <c r="E101" s="63"/>
      <c r="F101" s="63"/>
      <c r="G101" s="63"/>
      <c r="H101" s="63"/>
      <c r="I101" s="63"/>
      <c r="J101" s="63"/>
      <c r="K101" s="110">
        <v>5</v>
      </c>
      <c r="L101" s="110">
        <v>3</v>
      </c>
      <c r="M101" s="110">
        <v>4</v>
      </c>
      <c r="N101" s="93">
        <v>0</v>
      </c>
      <c r="O101" s="63">
        <v>0</v>
      </c>
      <c r="P101" s="63">
        <v>0</v>
      </c>
      <c r="Q101" s="11">
        <v>3</v>
      </c>
      <c r="R101" s="127">
        <v>1</v>
      </c>
    </row>
    <row r="102" spans="1:240" x14ac:dyDescent="0.55000000000000004">
      <c r="A102" s="40" t="s">
        <v>45</v>
      </c>
      <c r="B102" s="63"/>
      <c r="C102" s="63"/>
      <c r="D102" s="63"/>
      <c r="E102" s="63"/>
      <c r="F102" s="63"/>
      <c r="G102" s="63"/>
      <c r="H102" s="63"/>
      <c r="I102" s="63"/>
      <c r="J102" s="63"/>
      <c r="K102" s="85">
        <f t="shared" ref="K102:Q102" si="36">K90+K91+K92+K93+K94+K95+K96+K98+K100+K101</f>
        <v>59</v>
      </c>
      <c r="L102" s="85">
        <f t="shared" si="36"/>
        <v>73</v>
      </c>
      <c r="M102" s="85">
        <f t="shared" si="36"/>
        <v>75</v>
      </c>
      <c r="N102" s="85">
        <f t="shared" si="36"/>
        <v>53</v>
      </c>
      <c r="O102" s="85">
        <f t="shared" si="36"/>
        <v>57</v>
      </c>
      <c r="P102" s="85">
        <f t="shared" si="36"/>
        <v>64</v>
      </c>
      <c r="Q102" s="107">
        <f t="shared" si="36"/>
        <v>69</v>
      </c>
      <c r="R102" s="130">
        <f t="shared" ref="R102" si="37">R90+R91+R92+R93+R94+R95+R96+R98+R100+R101</f>
        <v>79</v>
      </c>
    </row>
    <row r="103" spans="1:240" x14ac:dyDescent="0.55000000000000004">
      <c r="A103" s="3"/>
      <c r="B103" s="3"/>
      <c r="C103" s="3"/>
      <c r="D103" s="3"/>
      <c r="E103" s="3"/>
      <c r="F103" s="3"/>
      <c r="G103" s="3"/>
      <c r="H103" s="3"/>
      <c r="I103" s="3"/>
      <c r="J103" s="3"/>
      <c r="R103" s="127"/>
    </row>
    <row r="104" spans="1:240" x14ac:dyDescent="0.55000000000000004">
      <c r="A104" s="45" t="s">
        <v>46</v>
      </c>
      <c r="B104" s="32"/>
      <c r="C104" s="32"/>
      <c r="D104" s="32"/>
      <c r="E104" s="32"/>
      <c r="F104" s="49"/>
      <c r="G104" s="49"/>
      <c r="H104" s="49"/>
      <c r="K104" s="15"/>
      <c r="L104" s="15"/>
      <c r="M104" s="32"/>
      <c r="N104" s="32"/>
      <c r="O104" s="32"/>
      <c r="P104" s="32"/>
      <c r="Q104" s="32"/>
      <c r="R104" s="123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  <c r="GL104" s="4"/>
      <c r="GM104" s="4"/>
      <c r="GN104" s="4"/>
      <c r="GO104" s="4"/>
      <c r="GP104" s="4"/>
      <c r="GQ104" s="4"/>
      <c r="GR104" s="4"/>
      <c r="GS104" s="4"/>
      <c r="GT104" s="4"/>
      <c r="GU104" s="4"/>
      <c r="GV104" s="4"/>
      <c r="GW104" s="4"/>
      <c r="GX104" s="4"/>
      <c r="GY104" s="4"/>
      <c r="GZ104" s="4"/>
      <c r="HA104" s="4"/>
      <c r="HB104" s="4"/>
      <c r="HC104" s="4"/>
      <c r="HD104" s="4"/>
      <c r="HE104" s="4"/>
      <c r="HF104" s="4"/>
      <c r="HG104" s="4"/>
      <c r="HH104" s="4"/>
      <c r="HI104" s="4"/>
      <c r="HJ104" s="4"/>
      <c r="HK104" s="4"/>
      <c r="HL104" s="4"/>
      <c r="HM104" s="4"/>
      <c r="HN104" s="4"/>
      <c r="HO104" s="4"/>
      <c r="HP104" s="4"/>
      <c r="HQ104" s="4"/>
      <c r="HR104" s="4"/>
      <c r="HS104" s="4"/>
      <c r="HT104" s="4"/>
      <c r="HU104" s="4"/>
      <c r="HV104" s="4"/>
      <c r="HW104" s="4"/>
      <c r="HX104" s="4"/>
      <c r="HY104" s="4"/>
      <c r="HZ104" s="4"/>
      <c r="IA104" s="4"/>
      <c r="IB104" s="4"/>
      <c r="IC104" s="4"/>
      <c r="ID104" s="4"/>
      <c r="IE104" s="4"/>
      <c r="IF104" s="4"/>
    </row>
    <row r="105" spans="1:240" x14ac:dyDescent="0.55000000000000004">
      <c r="A105" s="19" t="s">
        <v>20</v>
      </c>
      <c r="B105" s="24">
        <v>4.0000000000000001E-3</v>
      </c>
      <c r="C105" s="23">
        <v>7.0000000000000001E-3</v>
      </c>
      <c r="D105" s="23">
        <v>5.0000000000000001E-3</v>
      </c>
      <c r="E105" s="23">
        <v>6.0000000000000001E-3</v>
      </c>
      <c r="F105" s="14">
        <v>4.0000000000000001E-3</v>
      </c>
      <c r="G105" s="14">
        <v>6.0000000000000001E-3</v>
      </c>
      <c r="H105" s="14">
        <v>5.0000000000000001E-3</v>
      </c>
      <c r="I105" s="14">
        <v>6.0000000000000001E-3</v>
      </c>
      <c r="J105" s="9">
        <v>6.0000000000000001E-3</v>
      </c>
      <c r="K105" s="31">
        <f t="shared" ref="K105:R105" si="38">K5+K20+K35+K50+K65+K90</f>
        <v>9</v>
      </c>
      <c r="L105" s="31">
        <f t="shared" si="38"/>
        <v>8</v>
      </c>
      <c r="M105" s="31">
        <f t="shared" si="38"/>
        <v>5</v>
      </c>
      <c r="N105" s="31">
        <f t="shared" si="38"/>
        <v>7</v>
      </c>
      <c r="O105" s="31">
        <f t="shared" si="38"/>
        <v>2</v>
      </c>
      <c r="P105" s="31">
        <f t="shared" si="38"/>
        <v>4</v>
      </c>
      <c r="Q105" s="31">
        <f t="shared" si="38"/>
        <v>2</v>
      </c>
      <c r="R105" s="31">
        <f t="shared" si="38"/>
        <v>5</v>
      </c>
    </row>
    <row r="106" spans="1:240" x14ac:dyDescent="0.55000000000000004">
      <c r="A106" s="19" t="s">
        <v>21</v>
      </c>
      <c r="B106" s="24">
        <v>0.109</v>
      </c>
      <c r="C106" s="23">
        <v>0.113</v>
      </c>
      <c r="D106" s="23">
        <v>0.11600000000000001</v>
      </c>
      <c r="E106" s="23">
        <v>0.114</v>
      </c>
      <c r="F106" s="14">
        <v>0.125</v>
      </c>
      <c r="G106" s="14">
        <v>0.14000000000000001</v>
      </c>
      <c r="H106" s="14">
        <v>0.13800000000000001</v>
      </c>
      <c r="I106" s="14">
        <v>0.13400000000000001</v>
      </c>
      <c r="J106" s="9">
        <v>0.13800000000000001</v>
      </c>
      <c r="K106" s="31">
        <f t="shared" ref="K106:Q106" si="39">K6+K21+K36+K51+K66+K91</f>
        <v>405</v>
      </c>
      <c r="L106" s="31">
        <f t="shared" si="39"/>
        <v>441</v>
      </c>
      <c r="M106" s="31">
        <f t="shared" si="39"/>
        <v>503</v>
      </c>
      <c r="N106" s="31">
        <f t="shared" si="39"/>
        <v>471</v>
      </c>
      <c r="O106" s="31">
        <f t="shared" si="39"/>
        <v>501</v>
      </c>
      <c r="P106" s="31">
        <f t="shared" si="39"/>
        <v>482</v>
      </c>
      <c r="Q106" s="31">
        <f t="shared" si="39"/>
        <v>541</v>
      </c>
      <c r="R106" s="31">
        <f>R6+R21+R36+R51+R66+R91+R80</f>
        <v>561</v>
      </c>
    </row>
    <row r="107" spans="1:240" x14ac:dyDescent="0.55000000000000004">
      <c r="A107" s="19" t="s">
        <v>22</v>
      </c>
      <c r="B107" s="24">
        <v>0.14399999999999999</v>
      </c>
      <c r="C107" s="23">
        <v>0.13200000000000001</v>
      </c>
      <c r="D107" s="23">
        <v>0.13200000000000001</v>
      </c>
      <c r="E107" s="23">
        <v>0.13700000000000001</v>
      </c>
      <c r="F107" s="14">
        <v>0.158</v>
      </c>
      <c r="G107" s="14">
        <v>0.16</v>
      </c>
      <c r="H107" s="14">
        <v>0.156</v>
      </c>
      <c r="I107" s="14">
        <v>0.155</v>
      </c>
      <c r="J107" s="9">
        <v>0.14499999999999999</v>
      </c>
      <c r="K107" s="31">
        <f t="shared" ref="K107:R108" si="40">K7+K22+K37+K52+K67+K81+K92</f>
        <v>473</v>
      </c>
      <c r="L107" s="31">
        <f t="shared" si="40"/>
        <v>559</v>
      </c>
      <c r="M107" s="31">
        <f t="shared" si="40"/>
        <v>575</v>
      </c>
      <c r="N107" s="31">
        <f t="shared" si="40"/>
        <v>576</v>
      </c>
      <c r="O107" s="31">
        <f t="shared" si="40"/>
        <v>591</v>
      </c>
      <c r="P107" s="31">
        <f t="shared" si="40"/>
        <v>552</v>
      </c>
      <c r="Q107" s="31">
        <f t="shared" si="40"/>
        <v>565</v>
      </c>
      <c r="R107" s="31">
        <f t="shared" si="40"/>
        <v>582</v>
      </c>
    </row>
    <row r="108" spans="1:240" x14ac:dyDescent="0.55000000000000004">
      <c r="A108" s="19" t="s">
        <v>23</v>
      </c>
      <c r="B108" s="24"/>
      <c r="C108" s="23"/>
      <c r="D108" s="23"/>
      <c r="E108" s="23"/>
      <c r="F108" s="14">
        <v>7.9000000000000001E-2</v>
      </c>
      <c r="G108" s="14">
        <v>7.0999999999999994E-2</v>
      </c>
      <c r="H108" s="14">
        <v>9.4E-2</v>
      </c>
      <c r="I108" s="14">
        <v>0.1</v>
      </c>
      <c r="J108" s="9">
        <v>0.10100000000000001</v>
      </c>
      <c r="K108" s="31">
        <f t="shared" si="40"/>
        <v>511</v>
      </c>
      <c r="L108" s="31">
        <f t="shared" si="40"/>
        <v>599</v>
      </c>
      <c r="M108" s="31">
        <f t="shared" si="40"/>
        <v>640</v>
      </c>
      <c r="N108" s="31">
        <f t="shared" si="40"/>
        <v>653</v>
      </c>
      <c r="O108" s="31">
        <f t="shared" si="40"/>
        <v>717</v>
      </c>
      <c r="P108" s="31">
        <f t="shared" si="40"/>
        <v>704</v>
      </c>
      <c r="Q108" s="31">
        <f t="shared" si="40"/>
        <v>724</v>
      </c>
      <c r="R108" s="31">
        <f t="shared" si="40"/>
        <v>778</v>
      </c>
    </row>
    <row r="109" spans="1:240" x14ac:dyDescent="0.55000000000000004">
      <c r="A109" s="19" t="s">
        <v>24</v>
      </c>
      <c r="B109" s="24">
        <v>1.0999999999999999E-2</v>
      </c>
      <c r="C109" s="23">
        <v>8.0000000000000002E-3</v>
      </c>
      <c r="D109" s="23">
        <v>1.2E-2</v>
      </c>
      <c r="E109" s="23">
        <v>1.2999999999999999E-2</v>
      </c>
      <c r="F109" s="14">
        <v>1.4E-2</v>
      </c>
      <c r="G109" s="14">
        <v>1.6E-2</v>
      </c>
      <c r="H109" s="14">
        <v>1.0999999999999999E-2</v>
      </c>
      <c r="I109" s="14">
        <v>1.7999999999999999E-2</v>
      </c>
      <c r="J109" s="9">
        <v>1.2999999999999999E-2</v>
      </c>
      <c r="K109" s="31">
        <f t="shared" ref="K109:R111" si="41">K9+K24+K39+K54+K69+K94</f>
        <v>37</v>
      </c>
      <c r="L109" s="31">
        <f t="shared" si="41"/>
        <v>43</v>
      </c>
      <c r="M109" s="31">
        <f t="shared" si="41"/>
        <v>42</v>
      </c>
      <c r="N109" s="31">
        <f t="shared" si="41"/>
        <v>34</v>
      </c>
      <c r="O109" s="31">
        <f t="shared" si="41"/>
        <v>45</v>
      </c>
      <c r="P109" s="31">
        <f t="shared" si="41"/>
        <v>32</v>
      </c>
      <c r="Q109" s="31">
        <f t="shared" si="41"/>
        <v>48</v>
      </c>
      <c r="R109" s="31">
        <f t="shared" si="41"/>
        <v>62</v>
      </c>
    </row>
    <row r="110" spans="1:240" x14ac:dyDescent="0.55000000000000004">
      <c r="A110" s="19" t="s">
        <v>25</v>
      </c>
      <c r="B110" s="24">
        <v>1.0999999999999999E-2</v>
      </c>
      <c r="C110" s="23">
        <v>8.0000000000000002E-3</v>
      </c>
      <c r="D110" s="23">
        <v>1.2E-2</v>
      </c>
      <c r="E110" s="23">
        <v>1.2999999999999999E-2</v>
      </c>
      <c r="F110" s="14">
        <v>1.4E-2</v>
      </c>
      <c r="G110" s="14">
        <v>1.6E-2</v>
      </c>
      <c r="H110" s="14">
        <v>1.0999999999999999E-2</v>
      </c>
      <c r="I110" s="14" t="s">
        <v>26</v>
      </c>
      <c r="J110" s="9" t="s">
        <v>26</v>
      </c>
      <c r="K110" s="31">
        <f t="shared" si="41"/>
        <v>1</v>
      </c>
      <c r="L110" s="31">
        <f t="shared" si="41"/>
        <v>1</v>
      </c>
      <c r="M110" s="31">
        <f t="shared" si="41"/>
        <v>0</v>
      </c>
      <c r="N110" s="31">
        <f t="shared" si="41"/>
        <v>1</v>
      </c>
      <c r="O110" s="31">
        <f t="shared" si="41"/>
        <v>1</v>
      </c>
      <c r="P110" s="31">
        <f t="shared" si="41"/>
        <v>0</v>
      </c>
      <c r="Q110" s="31">
        <f t="shared" si="41"/>
        <v>4</v>
      </c>
      <c r="R110" s="31">
        <f t="shared" si="41"/>
        <v>1</v>
      </c>
    </row>
    <row r="111" spans="1:240" x14ac:dyDescent="0.55000000000000004">
      <c r="A111" s="19" t="s">
        <v>27</v>
      </c>
      <c r="B111" s="27"/>
      <c r="C111" s="27"/>
      <c r="D111" s="27"/>
      <c r="E111" s="27"/>
      <c r="F111" s="27"/>
      <c r="G111" s="27"/>
      <c r="H111" s="27"/>
      <c r="I111" s="27" t="s">
        <v>26</v>
      </c>
      <c r="J111" s="10" t="s">
        <v>26</v>
      </c>
      <c r="K111" s="31">
        <f t="shared" si="41"/>
        <v>96</v>
      </c>
      <c r="L111" s="31">
        <f t="shared" si="41"/>
        <v>115</v>
      </c>
      <c r="M111" s="31">
        <f t="shared" si="41"/>
        <v>130</v>
      </c>
      <c r="N111" s="31">
        <f t="shared" si="41"/>
        <v>125</v>
      </c>
      <c r="O111" s="31">
        <f t="shared" si="41"/>
        <v>151</v>
      </c>
      <c r="P111" s="31">
        <f t="shared" si="41"/>
        <v>143</v>
      </c>
      <c r="Q111" s="31">
        <f t="shared" si="41"/>
        <v>138</v>
      </c>
      <c r="R111" s="31">
        <f t="shared" si="41"/>
        <v>156</v>
      </c>
    </row>
    <row r="112" spans="1:240" x14ac:dyDescent="0.55000000000000004">
      <c r="A112" s="25" t="s">
        <v>28</v>
      </c>
      <c r="B112" s="27"/>
      <c r="C112" s="27"/>
      <c r="D112" s="27"/>
      <c r="E112" s="27"/>
      <c r="F112" s="27"/>
      <c r="G112" s="27"/>
      <c r="H112" s="27"/>
      <c r="I112" s="27" t="s">
        <v>26</v>
      </c>
      <c r="J112" s="10" t="s">
        <v>26</v>
      </c>
      <c r="K112" s="79">
        <f t="shared" ref="K112:P112" si="42">SUM(K105:K111)/K114</f>
        <v>0.5729244577412117</v>
      </c>
      <c r="L112" s="79">
        <f t="shared" si="42"/>
        <v>0.6056241426611797</v>
      </c>
      <c r="M112" s="79">
        <f t="shared" si="42"/>
        <v>0.59516331658291455</v>
      </c>
      <c r="N112" s="79">
        <f t="shared" si="42"/>
        <v>0.60715447154471547</v>
      </c>
      <c r="O112" s="79">
        <f t="shared" si="42"/>
        <v>0.62808883328120113</v>
      </c>
      <c r="P112" s="79">
        <f t="shared" si="42"/>
        <v>0.61167836630504147</v>
      </c>
      <c r="Q112" s="79">
        <f t="shared" ref="Q112:R112" si="43">SUM(Q105:Q111)/Q114</f>
        <v>0.62892690513219285</v>
      </c>
      <c r="R112" s="79">
        <f t="shared" si="43"/>
        <v>0.67094150766343452</v>
      </c>
    </row>
    <row r="113" spans="1:18" x14ac:dyDescent="0.55000000000000004">
      <c r="A113" s="19" t="s">
        <v>29</v>
      </c>
      <c r="B113" s="24"/>
      <c r="C113" s="24"/>
      <c r="D113" s="24"/>
      <c r="E113" s="24">
        <v>0.58899999999999997</v>
      </c>
      <c r="F113" s="24">
        <v>0.57299999999999995</v>
      </c>
      <c r="G113" s="24">
        <v>0.55500000000000005</v>
      </c>
      <c r="H113" s="24">
        <v>0.56299999999999994</v>
      </c>
      <c r="I113" s="14">
        <v>0.55100000000000005</v>
      </c>
      <c r="J113" s="9">
        <v>0.56299999999999994</v>
      </c>
      <c r="K113" s="31">
        <f t="shared" ref="K113:P113" si="44">K13+K28+K43+K58+K73+K84+K98</f>
        <v>1142</v>
      </c>
      <c r="L113" s="31">
        <f t="shared" si="44"/>
        <v>1150</v>
      </c>
      <c r="M113" s="31">
        <f>M13+M28+M43+M58+M73+M84+M98</f>
        <v>1289</v>
      </c>
      <c r="N113" s="31">
        <f t="shared" si="44"/>
        <v>1208</v>
      </c>
      <c r="O113" s="31">
        <f t="shared" si="44"/>
        <v>1189</v>
      </c>
      <c r="P113" s="31">
        <f t="shared" si="44"/>
        <v>1217</v>
      </c>
      <c r="Q113" s="31">
        <f t="shared" ref="Q113:R113" si="45">Q13+Q28+Q43+Q58+Q73+Q84+Q98</f>
        <v>1193</v>
      </c>
      <c r="R113" s="31">
        <f t="shared" si="45"/>
        <v>1052</v>
      </c>
    </row>
    <row r="114" spans="1:18" x14ac:dyDescent="0.55000000000000004">
      <c r="A114" s="75" t="s">
        <v>30</v>
      </c>
      <c r="B114" s="24"/>
      <c r="C114" s="24"/>
      <c r="D114" s="24"/>
      <c r="E114" s="24"/>
      <c r="F114" s="24"/>
      <c r="G114" s="24"/>
      <c r="H114" s="24"/>
      <c r="I114" s="14"/>
      <c r="J114" s="9"/>
      <c r="K114" s="81">
        <f t="shared" ref="K114:P114" si="46">SUM(K105:K111)+K113</f>
        <v>2674</v>
      </c>
      <c r="L114" s="81">
        <f t="shared" si="46"/>
        <v>2916</v>
      </c>
      <c r="M114" s="81">
        <f>SUM(M105:M111)+M113</f>
        <v>3184</v>
      </c>
      <c r="N114" s="81">
        <f t="shared" si="46"/>
        <v>3075</v>
      </c>
      <c r="O114" s="81">
        <f t="shared" si="46"/>
        <v>3197</v>
      </c>
      <c r="P114" s="81">
        <f t="shared" si="46"/>
        <v>3134</v>
      </c>
      <c r="Q114" s="81">
        <f t="shared" ref="Q114:R114" si="47">SUM(Q105:Q111)+Q113</f>
        <v>3215</v>
      </c>
      <c r="R114" s="81">
        <f t="shared" si="47"/>
        <v>3197</v>
      </c>
    </row>
    <row r="115" spans="1:18" x14ac:dyDescent="0.55000000000000004">
      <c r="A115" s="19" t="s">
        <v>31</v>
      </c>
      <c r="B115" s="24"/>
      <c r="C115" s="24"/>
      <c r="D115" s="24"/>
      <c r="E115" s="24"/>
      <c r="F115" s="24">
        <v>4.7E-2</v>
      </c>
      <c r="G115" s="24">
        <v>5.0999999999999997E-2</v>
      </c>
      <c r="H115" s="24">
        <v>3.3000000000000002E-2</v>
      </c>
      <c r="I115" s="14">
        <v>3.5999999999999997E-2</v>
      </c>
      <c r="J115" s="9">
        <v>3.4000000000000002E-2</v>
      </c>
      <c r="K115" s="31">
        <f t="shared" ref="K115:P115" si="48">K15+K30+K45+K60+K75+K100</f>
        <v>342</v>
      </c>
      <c r="L115" s="31">
        <f t="shared" si="48"/>
        <v>326</v>
      </c>
      <c r="M115" s="31">
        <f t="shared" si="48"/>
        <v>295</v>
      </c>
      <c r="N115" s="31">
        <f t="shared" si="48"/>
        <v>250</v>
      </c>
      <c r="O115" s="31">
        <f t="shared" si="48"/>
        <v>117</v>
      </c>
      <c r="P115" s="31">
        <f t="shared" si="48"/>
        <v>183</v>
      </c>
      <c r="Q115" s="31">
        <f t="shared" ref="Q115:R115" si="49">Q15+Q30+Q45+Q60+Q75+Q100</f>
        <v>241</v>
      </c>
      <c r="R115" s="31">
        <f t="shared" si="49"/>
        <v>269</v>
      </c>
    </row>
    <row r="116" spans="1:18" x14ac:dyDescent="0.55000000000000004">
      <c r="A116" s="38" t="s">
        <v>32</v>
      </c>
      <c r="B116" s="24"/>
      <c r="C116" s="24"/>
      <c r="D116" s="24"/>
      <c r="E116" s="24"/>
      <c r="F116" s="24"/>
      <c r="G116" s="24"/>
      <c r="H116" s="24"/>
      <c r="I116" s="14"/>
      <c r="J116" s="9"/>
      <c r="K116" s="31">
        <f t="shared" ref="K116:P116" si="50">K16+K31+K46+K61+K76+K86+K101</f>
        <v>154</v>
      </c>
      <c r="L116" s="31">
        <f t="shared" si="50"/>
        <v>171</v>
      </c>
      <c r="M116" s="31">
        <f t="shared" si="50"/>
        <v>155</v>
      </c>
      <c r="N116" s="31">
        <f t="shared" si="50"/>
        <v>138</v>
      </c>
      <c r="O116" s="31">
        <f t="shared" si="50"/>
        <v>96</v>
      </c>
      <c r="P116" s="31">
        <f t="shared" si="50"/>
        <v>95</v>
      </c>
      <c r="Q116" s="31">
        <f t="shared" ref="Q116:R116" si="51">Q16+Q31+Q46+Q61+Q76+Q86+Q101</f>
        <v>116</v>
      </c>
      <c r="R116" s="31">
        <f t="shared" si="51"/>
        <v>108</v>
      </c>
    </row>
    <row r="117" spans="1:18" x14ac:dyDescent="0.55000000000000004">
      <c r="A117" s="74" t="s">
        <v>46</v>
      </c>
      <c r="B117" s="53">
        <v>1748</v>
      </c>
      <c r="C117" s="54">
        <v>1992</v>
      </c>
      <c r="D117" s="54">
        <v>2072</v>
      </c>
      <c r="E117" s="54">
        <v>1992</v>
      </c>
      <c r="F117" s="53">
        <f>1732-81</f>
        <v>1651</v>
      </c>
      <c r="G117" s="53">
        <f>1554-80</f>
        <v>1474</v>
      </c>
      <c r="H117" s="53">
        <f>1837-60</f>
        <v>1777</v>
      </c>
      <c r="I117" s="55">
        <f>2284-83</f>
        <v>2201</v>
      </c>
      <c r="J117" s="56">
        <f>2334-79</f>
        <v>2255</v>
      </c>
      <c r="K117" s="85">
        <f t="shared" ref="K117:P117" si="52">K105+K106+K107+K108+K109+K110+K111+K113+K115+K116</f>
        <v>3170</v>
      </c>
      <c r="L117" s="85">
        <f t="shared" si="52"/>
        <v>3413</v>
      </c>
      <c r="M117" s="85">
        <f t="shared" si="52"/>
        <v>3634</v>
      </c>
      <c r="N117" s="85">
        <f t="shared" si="52"/>
        <v>3463</v>
      </c>
      <c r="O117" s="85">
        <f t="shared" si="52"/>
        <v>3410</v>
      </c>
      <c r="P117" s="85">
        <f t="shared" si="52"/>
        <v>3412</v>
      </c>
      <c r="Q117" s="85">
        <f t="shared" ref="Q117:R117" si="53">Q105+Q106+Q107+Q108+Q109+Q110+Q111+Q113+Q115+Q116</f>
        <v>3572</v>
      </c>
      <c r="R117" s="85">
        <f t="shared" si="53"/>
        <v>3574</v>
      </c>
    </row>
    <row r="118" spans="1:18" x14ac:dyDescent="0.55000000000000004">
      <c r="A118" s="8"/>
      <c r="B118" s="8"/>
      <c r="C118" s="8"/>
      <c r="D118" s="8"/>
      <c r="E118" s="8"/>
      <c r="F118" s="8"/>
      <c r="G118" s="8"/>
      <c r="H118" s="8"/>
      <c r="I118" s="8"/>
      <c r="J118" s="8"/>
      <c r="L118" s="32"/>
    </row>
    <row r="119" spans="1:18" x14ac:dyDescent="0.55000000000000004">
      <c r="A119" s="16" t="s">
        <v>47</v>
      </c>
      <c r="B119" s="52"/>
      <c r="C119" s="52"/>
      <c r="D119" s="52"/>
      <c r="E119" s="52"/>
      <c r="F119" s="52"/>
      <c r="G119" s="52"/>
      <c r="H119" s="52"/>
      <c r="I119" s="52"/>
      <c r="J119" s="52"/>
    </row>
    <row r="120" spans="1:18" x14ac:dyDescent="0.55000000000000004">
      <c r="A120" s="33" t="s">
        <v>20</v>
      </c>
      <c r="B120" s="24"/>
      <c r="C120" s="23"/>
      <c r="D120" s="23"/>
      <c r="E120" s="23"/>
      <c r="F120" s="14"/>
      <c r="G120" s="14"/>
      <c r="H120" s="14"/>
      <c r="I120" s="36"/>
      <c r="J120" s="36"/>
    </row>
    <row r="121" spans="1:18" x14ac:dyDescent="0.55000000000000004">
      <c r="A121" s="33" t="s">
        <v>21</v>
      </c>
      <c r="B121" s="24"/>
      <c r="C121" s="23"/>
      <c r="D121" s="23"/>
      <c r="E121" s="23"/>
      <c r="F121" s="14"/>
      <c r="G121" s="14"/>
      <c r="H121" s="14"/>
    </row>
    <row r="122" spans="1:18" x14ac:dyDescent="0.55000000000000004">
      <c r="A122" s="33" t="s">
        <v>22</v>
      </c>
      <c r="B122" s="27"/>
      <c r="C122" s="27"/>
      <c r="D122" s="27"/>
      <c r="E122" s="27"/>
      <c r="F122" s="27"/>
      <c r="G122" s="27"/>
      <c r="H122" s="27"/>
    </row>
    <row r="123" spans="1:18" x14ac:dyDescent="0.55000000000000004">
      <c r="A123" s="33" t="s">
        <v>23</v>
      </c>
      <c r="B123" s="24"/>
      <c r="C123" s="23"/>
      <c r="D123" s="23"/>
      <c r="E123" s="23"/>
      <c r="F123" s="14"/>
      <c r="G123" s="14"/>
      <c r="H123" s="14"/>
      <c r="K123" s="104"/>
      <c r="P123" s="11" t="s">
        <v>48</v>
      </c>
    </row>
    <row r="124" spans="1:18" x14ac:dyDescent="0.55000000000000004">
      <c r="A124" s="33" t="s">
        <v>24</v>
      </c>
      <c r="B124" s="24"/>
      <c r="C124" s="23"/>
      <c r="D124" s="23"/>
      <c r="E124" s="23"/>
      <c r="F124" s="14"/>
      <c r="G124" s="14"/>
      <c r="H124" s="14"/>
    </row>
    <row r="125" spans="1:18" x14ac:dyDescent="0.55000000000000004">
      <c r="A125" s="33" t="s">
        <v>25</v>
      </c>
      <c r="B125" s="29"/>
      <c r="C125" s="29"/>
      <c r="D125" s="29"/>
      <c r="E125" s="29"/>
      <c r="F125" s="32"/>
      <c r="G125" s="32"/>
      <c r="H125" s="32"/>
    </row>
    <row r="126" spans="1:18" x14ac:dyDescent="0.55000000000000004">
      <c r="A126" s="33" t="s">
        <v>27</v>
      </c>
    </row>
    <row r="127" spans="1:18" x14ac:dyDescent="0.55000000000000004">
      <c r="A127" s="34" t="s">
        <v>28</v>
      </c>
    </row>
    <row r="128" spans="1:18" x14ac:dyDescent="0.55000000000000004">
      <c r="A128" s="33" t="s">
        <v>29</v>
      </c>
    </row>
    <row r="129" spans="1:18" x14ac:dyDescent="0.55000000000000004">
      <c r="A129" s="19" t="s">
        <v>31</v>
      </c>
    </row>
    <row r="130" spans="1:18" s="66" customFormat="1" x14ac:dyDescent="0.55000000000000004">
      <c r="A130" s="103" t="s">
        <v>49</v>
      </c>
      <c r="B130" s="65"/>
      <c r="C130" s="65"/>
      <c r="D130" s="65"/>
      <c r="E130" s="65"/>
      <c r="F130" s="65"/>
      <c r="G130" s="65"/>
      <c r="H130" s="65"/>
      <c r="I130" s="65"/>
      <c r="J130" s="65"/>
      <c r="K130" s="11"/>
      <c r="L130" s="11"/>
      <c r="M130" s="11"/>
      <c r="N130" s="11"/>
      <c r="O130" s="11"/>
      <c r="P130" s="11"/>
      <c r="Q130" s="11"/>
      <c r="R130" s="116"/>
    </row>
    <row r="131" spans="1:18" x14ac:dyDescent="0.55000000000000004">
      <c r="A131" s="102" t="s">
        <v>50</v>
      </c>
    </row>
  </sheetData>
  <phoneticPr fontId="6" type="noConversion"/>
  <pageMargins left="1" right="1" top="1" bottom="1" header="0.5" footer="0.5"/>
  <pageSetup scale="60" orientation="portrait" r:id="rId1"/>
  <headerFooter alignWithMargins="0">
    <oddHeader>&amp;L&amp;"-,Bold Italic"&amp;11&amp;K000000COLLEGE LEVEL DATA&amp;C&amp;"-,Bold Italic"&amp;11&amp;K000000TABLE 21&amp;R&amp;"-,Bold Italic"&amp;11&amp;K000000Trends in New Student Race/Ethnicity by College</oddHeader>
    <oddFooter xml:space="preserve">&amp;L&amp;"-,Bold Italic"&amp;11&amp;K000000Office of Institutional Research, UMass Boston 
&amp;R&amp;"Lucida Grande,Bold Italic"&amp;11&amp;K000000
</oddFooter>
  </headerFooter>
  <rowBreaks count="1" manualBreakCount="1">
    <brk id="62" max="17" man="1"/>
  </rowBreaks>
  <ignoredErrors>
    <ignoredError sqref="F3:I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21</vt:lpstr>
      <vt:lpstr>'TABLE 21'!Print_Area</vt:lpstr>
      <vt:lpstr>'TABLE 21'!Print_Titles</vt:lpstr>
    </vt:vector>
  </TitlesOfParts>
  <Manager/>
  <Company>UMass Boston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Kristyna Cloherty</dc:creator>
  <cp:keywords/>
  <dc:description/>
  <cp:lastModifiedBy>Awat O Osman</cp:lastModifiedBy>
  <cp:revision/>
  <cp:lastPrinted>2024-02-08T14:19:04Z</cp:lastPrinted>
  <dcterms:created xsi:type="dcterms:W3CDTF">2007-04-18T19:49:58Z</dcterms:created>
  <dcterms:modified xsi:type="dcterms:W3CDTF">2024-02-08T14:19:16Z</dcterms:modified>
  <cp:category/>
  <cp:contentStatus/>
</cp:coreProperties>
</file>